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_\Desktop\ก่อสร้างบุรีรัมย์ ลงระบบ\ตารางราคากลางเปล่า xls\"/>
    </mc:Choice>
  </mc:AlternateContent>
  <xr:revisionPtr revIDLastSave="0" documentId="13_ncr:1_{0508C9EC-50E7-45FE-912E-D7FC9CAF612C}" xr6:coauthVersionLast="47" xr6:coauthVersionMax="47" xr10:uidLastSave="{00000000-0000-0000-0000-000000000000}"/>
  <bookViews>
    <workbookView xWindow="-120" yWindow="-120" windowWidth="29040" windowHeight="15840" tabRatio="596" activeTab="2" xr2:uid="{00000000-000D-0000-FFFF-FFFF00000000}"/>
  </bookViews>
  <sheets>
    <sheet name="ใบสรุปราคา" sheetId="33" r:id="rId1"/>
    <sheet name="สรุปส่วนงาน" sheetId="9" r:id="rId2"/>
    <sheet name="BOQ" sheetId="3" r:id="rId3"/>
    <sheet name="Factor f" sheetId="39" r:id="rId4"/>
    <sheet name="F อาคาร" sheetId="4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AC1">[1]สรุป!$C$307</definedName>
    <definedName name="_Fill" localSheetId="3" hidden="1">[2]PL!#REF!</definedName>
    <definedName name="_Fill" localSheetId="0" hidden="1">[2]PL!#REF!</definedName>
    <definedName name="_Fill" hidden="1">[2]PL!#REF!</definedName>
    <definedName name="aa" localSheetId="3" hidden="1">{"'SUMMATION'!$B$2:$I$2"}</definedName>
    <definedName name="aa" localSheetId="0" hidden="1">{"'SUMMATION'!$B$2:$I$2"}</definedName>
    <definedName name="aa" hidden="1">{"'SUMMATION'!$B$2:$I$2"}</definedName>
    <definedName name="aaa" localSheetId="3" hidden="1">{"'SUMMATION'!$B$2:$I$2"}</definedName>
    <definedName name="aaa" localSheetId="0" hidden="1">{"'SUMMATION'!$B$2:$I$2"}</definedName>
    <definedName name="aaa" hidden="1">{"'SUMMATION'!$B$2:$I$2"}</definedName>
    <definedName name="CCTV" localSheetId="3">[3]boq!#REF!</definedName>
    <definedName name="CCTV">[3]boq!#REF!</definedName>
    <definedName name="DB12_MM.">#N/A</definedName>
    <definedName name="DB16_MM.">#N/A</definedName>
    <definedName name="DB20_MM.">#N/A</definedName>
    <definedName name="DB25_MM.">#N/A</definedName>
    <definedName name="DB28_MM.">#N/A</definedName>
    <definedName name="factor_table" localSheetId="3">#N/A</definedName>
    <definedName name="factor_table">#N/A</definedName>
    <definedName name="HTML_CodePage" hidden="1">874</definedName>
    <definedName name="HTML_Control" localSheetId="3" hidden="1">{"'SUMMATION'!$B$2:$I$2"}</definedName>
    <definedName name="HTML_Control" localSheetId="0" hidden="1">{"'SUMMATION'!$B$2:$I$2"}</definedName>
    <definedName name="HTML_Control" localSheetId="1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MATV" localSheetId="3">[3]boq!#REF!</definedName>
    <definedName name="MATV">[3]boq!#REF!</definedName>
    <definedName name="MATV1" localSheetId="3">[3]boq!#REF!</definedName>
    <definedName name="MATV1">[3]boq!#REF!</definedName>
    <definedName name="_xlnm.Print_Area" localSheetId="2">BOQ!$B$1:$L$1617</definedName>
    <definedName name="_xlnm.Print_Area" localSheetId="3">#N/A</definedName>
    <definedName name="_xlnm.Print_Area" localSheetId="0">ใบสรุปราคา!$A$2:$J$42</definedName>
    <definedName name="_xlnm.Print_Area">#N/A</definedName>
    <definedName name="PRINT_AREA_MI">'[4]LOTUS-EE1'!#REF!</definedName>
    <definedName name="_xlnm.Print_Titles" localSheetId="2">BOQ!$66:$69</definedName>
    <definedName name="_xlnm.Print_Titles" localSheetId="1">สรุปส่วนงาน!$5:$6</definedName>
    <definedName name="_xlnm.Print_Titles">'[5]บัญชีวัสดุ-ราคา'!$A$44:$IV$47</definedName>
    <definedName name="WALL" localSheetId="3" hidden="1">{"'SUMMATION'!$B$2:$I$2"}</definedName>
    <definedName name="WALL" localSheetId="0" hidden="1">{"'SUMMATION'!$B$2:$I$2"}</definedName>
    <definedName name="WALL" hidden="1">{"'SUMMATION'!$B$2:$I$2"}</definedName>
    <definedName name="WEIGHT">#N/A</definedName>
    <definedName name="กราวน์" localSheetId="3">[3]boq!#REF!</definedName>
    <definedName name="กราวน์">[3]boq!#REF!</definedName>
    <definedName name="โครงการ__อาคาร_พักแพทย์_พยาบาล_เภสัชกร_และ_ทันตแพทย์">#N/A</definedName>
    <definedName name="ใบ" localSheetId="3" hidden="1">{"'SUMMATION'!$B$2:$I$2"}</definedName>
    <definedName name="ใบ" localSheetId="0" hidden="1">{"'SUMMATION'!$B$2:$I$2"}</definedName>
    <definedName name="ใบ" hidden="1">{"'SUMMATION'!$B$2:$I$2"}</definedName>
    <definedName name="ปก32" localSheetId="3" hidden="1">{"'SUMMATION'!$B$2:$I$2"}</definedName>
    <definedName name="ปก32" localSheetId="0" hidden="1">{"'SUMMATION'!$B$2:$I$2"}</definedName>
    <definedName name="ปก32" hidden="1">{"'SUMMATION'!$B$2:$I$2"}</definedName>
    <definedName name="ภาพและเสียง" localSheetId="3">[3]boq!#REF!</definedName>
    <definedName name="ภาพและเสียง">[3]boq!#REF!</definedName>
    <definedName name="แสง" localSheetId="3">[3]boq!#REF!</definedName>
    <definedName name="แสง">[3]boq!#REF!</definedName>
    <definedName name="แสงสว่างห้องประชุม" localSheetId="3">[3]boq!#REF!</definedName>
    <definedName name="แสงสว่างห้องประชุม">[3]boq!#REF!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3" i="3" l="1"/>
  <c r="L524" i="3"/>
  <c r="L525" i="3"/>
  <c r="L526" i="3"/>
  <c r="L527" i="3"/>
  <c r="L528" i="3"/>
  <c r="L529" i="3"/>
  <c r="L522" i="3"/>
  <c r="K522" i="3"/>
  <c r="K523" i="3"/>
  <c r="K524" i="3"/>
  <c r="K525" i="3"/>
  <c r="K526" i="3"/>
  <c r="K527" i="3"/>
  <c r="K528" i="3"/>
  <c r="K529" i="3"/>
  <c r="K530" i="3"/>
  <c r="I522" i="3"/>
  <c r="I523" i="3"/>
  <c r="I524" i="3"/>
  <c r="I525" i="3"/>
  <c r="I526" i="3"/>
  <c r="I527" i="3"/>
  <c r="I528" i="3"/>
  <c r="I529" i="3"/>
  <c r="I16" i="3"/>
  <c r="L16" i="3" s="1"/>
  <c r="K16" i="3"/>
  <c r="I17" i="3"/>
  <c r="K17" i="3"/>
  <c r="L17" i="3"/>
  <c r="I18" i="3"/>
  <c r="K18" i="3"/>
  <c r="L18" i="3"/>
  <c r="I20" i="3"/>
  <c r="K20" i="3"/>
  <c r="L20" i="3"/>
  <c r="I21" i="3"/>
  <c r="K21" i="3"/>
  <c r="L21" i="3"/>
  <c r="I22" i="3"/>
  <c r="K22" i="3"/>
  <c r="L22" i="3"/>
  <c r="I23" i="3"/>
  <c r="L23" i="3" s="1"/>
  <c r="K23" i="3"/>
  <c r="I24" i="3"/>
  <c r="K24" i="3"/>
  <c r="L24" i="3"/>
  <c r="I25" i="3"/>
  <c r="L25" i="3" s="1"/>
  <c r="K25" i="3"/>
  <c r="I26" i="3"/>
  <c r="K26" i="3"/>
  <c r="L26" i="3"/>
  <c r="I27" i="3"/>
  <c r="K27" i="3"/>
  <c r="L27" i="3"/>
  <c r="I28" i="3"/>
  <c r="K28" i="3"/>
  <c r="L28" i="3"/>
  <c r="I29" i="3"/>
  <c r="L29" i="3" s="1"/>
  <c r="K29" i="3"/>
  <c r="I30" i="3"/>
  <c r="K30" i="3"/>
  <c r="L30" i="3"/>
  <c r="I31" i="3"/>
  <c r="K31" i="3"/>
  <c r="L31" i="3"/>
  <c r="I32" i="3"/>
  <c r="L32" i="3" s="1"/>
  <c r="K32" i="3"/>
  <c r="I33" i="3"/>
  <c r="K33" i="3"/>
  <c r="L33" i="3"/>
  <c r="I34" i="3"/>
  <c r="K34" i="3"/>
  <c r="L34" i="3"/>
  <c r="I35" i="3"/>
  <c r="K35" i="3"/>
  <c r="L35" i="3"/>
  <c r="I36" i="3"/>
  <c r="L36" i="3" s="1"/>
  <c r="K36" i="3"/>
  <c r="I37" i="3"/>
  <c r="K37" i="3"/>
  <c r="L37" i="3"/>
  <c r="I38" i="3"/>
  <c r="K38" i="3"/>
  <c r="L38" i="3"/>
  <c r="I39" i="3"/>
  <c r="K39" i="3"/>
  <c r="L39" i="3"/>
  <c r="I40" i="3"/>
  <c r="K40" i="3"/>
  <c r="L40" i="3"/>
  <c r="I41" i="3"/>
  <c r="K41" i="3"/>
  <c r="L41" i="3"/>
  <c r="I42" i="3"/>
  <c r="K42" i="3"/>
  <c r="L42" i="3"/>
  <c r="I43" i="3"/>
  <c r="K43" i="3"/>
  <c r="L43" i="3" s="1"/>
  <c r="I44" i="3"/>
  <c r="K44" i="3"/>
  <c r="L44" i="3"/>
  <c r="I45" i="3"/>
  <c r="L45" i="3" s="1"/>
  <c r="K45" i="3"/>
  <c r="I46" i="3"/>
  <c r="K46" i="3"/>
  <c r="L46" i="3"/>
  <c r="I47" i="3"/>
  <c r="K47" i="3"/>
  <c r="L47" i="3"/>
  <c r="I48" i="3"/>
  <c r="K48" i="3"/>
  <c r="L48" i="3"/>
  <c r="I49" i="3"/>
  <c r="L49" i="3" s="1"/>
  <c r="K49" i="3"/>
  <c r="I50" i="3"/>
  <c r="K50" i="3"/>
  <c r="L50" i="3"/>
  <c r="I51" i="3"/>
  <c r="K51" i="3"/>
  <c r="L51" i="3"/>
  <c r="I52" i="3"/>
  <c r="L52" i="3" s="1"/>
  <c r="K52" i="3"/>
  <c r="I53" i="3"/>
  <c r="L53" i="3" s="1"/>
  <c r="K53" i="3"/>
  <c r="I54" i="3"/>
  <c r="K54" i="3"/>
  <c r="L54" i="3"/>
  <c r="I55" i="3"/>
  <c r="K55" i="3"/>
  <c r="L55" i="3"/>
  <c r="I56" i="3"/>
  <c r="L56" i="3" s="1"/>
  <c r="K56" i="3"/>
  <c r="I57" i="3"/>
  <c r="K57" i="3"/>
  <c r="L57" i="3"/>
  <c r="I58" i="3"/>
  <c r="K58" i="3"/>
  <c r="L58" i="3"/>
  <c r="I59" i="3"/>
  <c r="K59" i="3"/>
  <c r="L59" i="3"/>
  <c r="I60" i="3"/>
  <c r="K60" i="3"/>
  <c r="L60" i="3"/>
  <c r="I61" i="3"/>
  <c r="K61" i="3"/>
  <c r="L61" i="3"/>
  <c r="I62" i="3"/>
  <c r="K62" i="3"/>
  <c r="L62" i="3"/>
  <c r="I63" i="3"/>
  <c r="K63" i="3"/>
  <c r="L63" i="3" s="1"/>
  <c r="I64" i="3"/>
  <c r="K64" i="3"/>
  <c r="L64" i="3"/>
  <c r="I65" i="3"/>
  <c r="L65" i="3" s="1"/>
  <c r="K65" i="3"/>
  <c r="P244" i="3" l="1"/>
  <c r="P242" i="3"/>
  <c r="P241" i="3"/>
  <c r="P239" i="3"/>
  <c r="P238" i="3"/>
  <c r="F50" i="9" l="1"/>
  <c r="K863" i="3"/>
  <c r="N863" i="3"/>
  <c r="K866" i="3"/>
  <c r="N866" i="3"/>
  <c r="K867" i="3"/>
  <c r="N867" i="3"/>
  <c r="K869" i="3"/>
  <c r="N869" i="3"/>
  <c r="K871" i="3"/>
  <c r="K874" i="3"/>
  <c r="I863" i="3"/>
  <c r="I866" i="3"/>
  <c r="I867" i="3"/>
  <c r="I869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N857" i="3"/>
  <c r="M858" i="3"/>
  <c r="N858" i="3"/>
  <c r="N859" i="3"/>
  <c r="M860" i="3"/>
  <c r="N860" i="3"/>
  <c r="M861" i="3"/>
  <c r="N861" i="3"/>
  <c r="N862" i="3"/>
  <c r="K837" i="3"/>
  <c r="L837" i="3"/>
  <c r="N837" i="3"/>
  <c r="K838" i="3"/>
  <c r="L838" i="3"/>
  <c r="N838" i="3"/>
  <c r="K839" i="3"/>
  <c r="L839" i="3"/>
  <c r="N839" i="3"/>
  <c r="K840" i="3"/>
  <c r="L840" i="3"/>
  <c r="N840" i="3"/>
  <c r="K841" i="3"/>
  <c r="L841" i="3"/>
  <c r="N841" i="3"/>
  <c r="K842" i="3"/>
  <c r="L842" i="3"/>
  <c r="N842" i="3"/>
  <c r="K843" i="3"/>
  <c r="L843" i="3"/>
  <c r="N843" i="3"/>
  <c r="K844" i="3"/>
  <c r="L844" i="3"/>
  <c r="N844" i="3"/>
  <c r="K845" i="3"/>
  <c r="L845" i="3"/>
  <c r="N845" i="3"/>
  <c r="K846" i="3"/>
  <c r="L846" i="3"/>
  <c r="N846" i="3"/>
  <c r="K847" i="3"/>
  <c r="L847" i="3"/>
  <c r="N847" i="3"/>
  <c r="K848" i="3"/>
  <c r="L848" i="3"/>
  <c r="N848" i="3"/>
  <c r="K849" i="3"/>
  <c r="L849" i="3"/>
  <c r="N849" i="3"/>
  <c r="K850" i="3"/>
  <c r="L850" i="3"/>
  <c r="N850" i="3"/>
  <c r="K851" i="3"/>
  <c r="L851" i="3"/>
  <c r="N851" i="3"/>
  <c r="K852" i="3"/>
  <c r="L852" i="3"/>
  <c r="N852" i="3"/>
  <c r="K853" i="3"/>
  <c r="L853" i="3"/>
  <c r="N853" i="3"/>
  <c r="K854" i="3"/>
  <c r="M854" i="3" s="1"/>
  <c r="L854" i="3"/>
  <c r="N854" i="3"/>
  <c r="K855" i="3"/>
  <c r="L855" i="3"/>
  <c r="N855" i="3"/>
  <c r="K856" i="3"/>
  <c r="L856" i="3"/>
  <c r="N856" i="3"/>
  <c r="K857" i="3"/>
  <c r="L857" i="3"/>
  <c r="N836" i="3"/>
  <c r="L836" i="3"/>
  <c r="K836" i="3"/>
  <c r="I836" i="3"/>
  <c r="K805" i="3"/>
  <c r="N805" i="3"/>
  <c r="K806" i="3"/>
  <c r="N806" i="3"/>
  <c r="K807" i="3"/>
  <c r="N807" i="3"/>
  <c r="K808" i="3"/>
  <c r="N808" i="3"/>
  <c r="K809" i="3"/>
  <c r="N809" i="3"/>
  <c r="K810" i="3"/>
  <c r="N810" i="3"/>
  <c r="K811" i="3"/>
  <c r="K812" i="3"/>
  <c r="K813" i="3"/>
  <c r="N813" i="3"/>
  <c r="K814" i="3"/>
  <c r="K815" i="3"/>
  <c r="I805" i="3"/>
  <c r="I806" i="3"/>
  <c r="I807" i="3"/>
  <c r="I808" i="3"/>
  <c r="I809" i="3"/>
  <c r="I810" i="3"/>
  <c r="I81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7" i="3"/>
  <c r="I798" i="3"/>
  <c r="K799" i="3"/>
  <c r="N798" i="3"/>
  <c r="L798" i="3"/>
  <c r="K798" i="3"/>
  <c r="N797" i="3"/>
  <c r="L797" i="3"/>
  <c r="K797" i="3"/>
  <c r="M797" i="3" s="1"/>
  <c r="K796" i="3"/>
  <c r="N795" i="3"/>
  <c r="L795" i="3"/>
  <c r="K795" i="3"/>
  <c r="N794" i="3"/>
  <c r="L794" i="3"/>
  <c r="K794" i="3"/>
  <c r="N793" i="3"/>
  <c r="L793" i="3"/>
  <c r="K793" i="3"/>
  <c r="N792" i="3"/>
  <c r="L792" i="3"/>
  <c r="K792" i="3"/>
  <c r="N791" i="3"/>
  <c r="L791" i="3"/>
  <c r="K791" i="3"/>
  <c r="N790" i="3"/>
  <c r="L790" i="3"/>
  <c r="K790" i="3"/>
  <c r="N789" i="3"/>
  <c r="L789" i="3"/>
  <c r="K789" i="3"/>
  <c r="N788" i="3"/>
  <c r="L788" i="3"/>
  <c r="K788" i="3"/>
  <c r="N787" i="3"/>
  <c r="L787" i="3"/>
  <c r="K787" i="3"/>
  <c r="N786" i="3"/>
  <c r="L786" i="3"/>
  <c r="K786" i="3"/>
  <c r="N785" i="3"/>
  <c r="L785" i="3"/>
  <c r="K785" i="3"/>
  <c r="N784" i="3"/>
  <c r="L784" i="3"/>
  <c r="K784" i="3"/>
  <c r="N783" i="3"/>
  <c r="L783" i="3"/>
  <c r="K783" i="3"/>
  <c r="I783" i="3"/>
  <c r="M842" i="3" l="1"/>
  <c r="M838" i="3"/>
  <c r="L807" i="3"/>
  <c r="M850" i="3"/>
  <c r="M786" i="3"/>
  <c r="M846" i="3"/>
  <c r="L869" i="3"/>
  <c r="M836" i="3"/>
  <c r="M784" i="3"/>
  <c r="M788" i="3"/>
  <c r="M792" i="3"/>
  <c r="M857" i="3"/>
  <c r="M853" i="3"/>
  <c r="M849" i="3"/>
  <c r="M845" i="3"/>
  <c r="M841" i="3"/>
  <c r="M837" i="3"/>
  <c r="L863" i="3"/>
  <c r="L809" i="3"/>
  <c r="L805" i="3"/>
  <c r="M855" i="3"/>
  <c r="M851" i="3"/>
  <c r="M847" i="3"/>
  <c r="M843" i="3"/>
  <c r="M839" i="3"/>
  <c r="L866" i="3"/>
  <c r="L867" i="3"/>
  <c r="M869" i="3"/>
  <c r="M867" i="3"/>
  <c r="M866" i="3"/>
  <c r="M863" i="3"/>
  <c r="L808" i="3"/>
  <c r="M785" i="3"/>
  <c r="M789" i="3"/>
  <c r="M793" i="3"/>
  <c r="M795" i="3"/>
  <c r="M813" i="3"/>
  <c r="L810" i="3"/>
  <c r="M856" i="3"/>
  <c r="M852" i="3"/>
  <c r="M848" i="3"/>
  <c r="M844" i="3"/>
  <c r="M840" i="3"/>
  <c r="L813" i="3"/>
  <c r="M794" i="3"/>
  <c r="M809" i="3"/>
  <c r="M808" i="3"/>
  <c r="M810" i="3"/>
  <c r="M805" i="3"/>
  <c r="M783" i="3"/>
  <c r="L806" i="3"/>
  <c r="M806" i="3"/>
  <c r="M807" i="3"/>
  <c r="M790" i="3"/>
  <c r="M791" i="3"/>
  <c r="M798" i="3"/>
  <c r="M787" i="3"/>
  <c r="I796" i="3"/>
  <c r="I799" i="3"/>
  <c r="N799" i="3" l="1"/>
  <c r="M799" i="3"/>
  <c r="L799" i="3"/>
  <c r="N796" i="3"/>
  <c r="M796" i="3"/>
  <c r="L796" i="3"/>
  <c r="N534" i="3" l="1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K534" i="3"/>
  <c r="L534" i="3"/>
  <c r="K535" i="3"/>
  <c r="L535" i="3"/>
  <c r="K536" i="3"/>
  <c r="L536" i="3"/>
  <c r="K537" i="3"/>
  <c r="L537" i="3"/>
  <c r="K538" i="3"/>
  <c r="L538" i="3"/>
  <c r="K539" i="3"/>
  <c r="L539" i="3"/>
  <c r="K540" i="3"/>
  <c r="L540" i="3"/>
  <c r="K541" i="3"/>
  <c r="L541" i="3"/>
  <c r="K542" i="3"/>
  <c r="L542" i="3"/>
  <c r="K543" i="3"/>
  <c r="L543" i="3"/>
  <c r="K544" i="3"/>
  <c r="L544" i="3"/>
  <c r="K545" i="3"/>
  <c r="L545" i="3"/>
  <c r="K546" i="3"/>
  <c r="L546" i="3"/>
  <c r="K547" i="3"/>
  <c r="L547" i="3"/>
  <c r="K548" i="3"/>
  <c r="L548" i="3"/>
  <c r="K549" i="3"/>
  <c r="L549" i="3"/>
  <c r="K550" i="3"/>
  <c r="L550" i="3"/>
  <c r="K551" i="3"/>
  <c r="L551" i="3"/>
  <c r="K552" i="3"/>
  <c r="L552" i="3"/>
  <c r="K553" i="3"/>
  <c r="L553" i="3"/>
  <c r="K554" i="3"/>
  <c r="L554" i="3"/>
  <c r="K555" i="3"/>
  <c r="L555" i="3"/>
  <c r="K556" i="3"/>
  <c r="L556" i="3"/>
  <c r="K557" i="3"/>
  <c r="L557" i="3"/>
  <c r="K558" i="3"/>
  <c r="L558" i="3"/>
  <c r="K559" i="3"/>
  <c r="L559" i="3"/>
  <c r="K560" i="3"/>
  <c r="L560" i="3"/>
  <c r="K561" i="3"/>
  <c r="L561" i="3"/>
  <c r="K562" i="3"/>
  <c r="L562" i="3"/>
  <c r="K563" i="3"/>
  <c r="L563" i="3"/>
  <c r="K564" i="3"/>
  <c r="L564" i="3"/>
  <c r="K565" i="3"/>
  <c r="L565" i="3"/>
  <c r="K566" i="3"/>
  <c r="L566" i="3"/>
  <c r="K567" i="3"/>
  <c r="L567" i="3"/>
  <c r="K568" i="3"/>
  <c r="L568" i="3"/>
  <c r="K569" i="3"/>
  <c r="L569" i="3"/>
  <c r="K570" i="3"/>
  <c r="L570" i="3"/>
  <c r="K571" i="3"/>
  <c r="L571" i="3"/>
  <c r="K572" i="3"/>
  <c r="L572" i="3"/>
  <c r="K573" i="3"/>
  <c r="L573" i="3"/>
  <c r="K574" i="3"/>
  <c r="L574" i="3"/>
  <c r="K575" i="3"/>
  <c r="L575" i="3"/>
  <c r="K576" i="3"/>
  <c r="L576" i="3"/>
  <c r="K577" i="3"/>
  <c r="L577" i="3"/>
  <c r="K578" i="3"/>
  <c r="L578" i="3"/>
  <c r="K579" i="3"/>
  <c r="L579" i="3"/>
  <c r="K580" i="3"/>
  <c r="L580" i="3"/>
  <c r="K581" i="3"/>
  <c r="L581" i="3"/>
  <c r="K582" i="3"/>
  <c r="L582" i="3"/>
  <c r="K583" i="3"/>
  <c r="L583" i="3"/>
  <c r="K584" i="3"/>
  <c r="L584" i="3"/>
  <c r="K585" i="3"/>
  <c r="L585" i="3"/>
  <c r="K586" i="3"/>
  <c r="L586" i="3"/>
  <c r="K587" i="3"/>
  <c r="L587" i="3"/>
  <c r="K588" i="3"/>
  <c r="L588" i="3"/>
  <c r="K589" i="3"/>
  <c r="L589" i="3"/>
  <c r="K590" i="3"/>
  <c r="L590" i="3"/>
  <c r="K591" i="3"/>
  <c r="L591" i="3"/>
  <c r="K592" i="3"/>
  <c r="L592" i="3"/>
  <c r="K593" i="3"/>
  <c r="L593" i="3"/>
  <c r="K594" i="3"/>
  <c r="L594" i="3"/>
  <c r="K595" i="3"/>
  <c r="L595" i="3"/>
  <c r="K596" i="3"/>
  <c r="L596" i="3"/>
  <c r="K597" i="3"/>
  <c r="L597" i="3"/>
  <c r="K598" i="3"/>
  <c r="L598" i="3"/>
  <c r="K599" i="3"/>
  <c r="L599" i="3"/>
  <c r="K600" i="3"/>
  <c r="L600" i="3"/>
  <c r="K601" i="3"/>
  <c r="L601" i="3"/>
  <c r="K602" i="3"/>
  <c r="L602" i="3"/>
  <c r="K603" i="3"/>
  <c r="L603" i="3"/>
  <c r="K604" i="3"/>
  <c r="L604" i="3"/>
  <c r="K605" i="3"/>
  <c r="L605" i="3"/>
  <c r="K606" i="3"/>
  <c r="L606" i="3"/>
  <c r="K607" i="3"/>
  <c r="L607" i="3"/>
  <c r="K608" i="3"/>
  <c r="L608" i="3"/>
  <c r="K609" i="3"/>
  <c r="L609" i="3"/>
  <c r="K610" i="3"/>
  <c r="L610" i="3"/>
  <c r="K611" i="3"/>
  <c r="L611" i="3"/>
  <c r="K612" i="3"/>
  <c r="L612" i="3"/>
  <c r="K613" i="3"/>
  <c r="L613" i="3"/>
  <c r="K614" i="3"/>
  <c r="L614" i="3"/>
  <c r="K615" i="3"/>
  <c r="L615" i="3"/>
  <c r="K616" i="3"/>
  <c r="L616" i="3"/>
  <c r="K617" i="3"/>
  <c r="L617" i="3"/>
  <c r="K618" i="3"/>
  <c r="L618" i="3"/>
  <c r="K619" i="3"/>
  <c r="L619" i="3"/>
  <c r="K620" i="3"/>
  <c r="L620" i="3"/>
  <c r="K621" i="3"/>
  <c r="L621" i="3"/>
  <c r="K622" i="3"/>
  <c r="L622" i="3"/>
  <c r="K623" i="3"/>
  <c r="L623" i="3"/>
  <c r="K624" i="3"/>
  <c r="L624" i="3"/>
  <c r="K625" i="3"/>
  <c r="L625" i="3"/>
  <c r="K626" i="3"/>
  <c r="L626" i="3"/>
  <c r="K627" i="3"/>
  <c r="L627" i="3"/>
  <c r="K628" i="3"/>
  <c r="L628" i="3"/>
  <c r="K629" i="3"/>
  <c r="L629" i="3"/>
  <c r="K630" i="3"/>
  <c r="L630" i="3"/>
  <c r="K631" i="3"/>
  <c r="L631" i="3"/>
  <c r="K632" i="3"/>
  <c r="L632" i="3"/>
  <c r="K633" i="3"/>
  <c r="L633" i="3"/>
  <c r="K634" i="3"/>
  <c r="L634" i="3"/>
  <c r="K635" i="3"/>
  <c r="L635" i="3"/>
  <c r="K636" i="3"/>
  <c r="L636" i="3"/>
  <c r="K637" i="3"/>
  <c r="L637" i="3"/>
  <c r="K638" i="3"/>
  <c r="L638" i="3"/>
  <c r="K639" i="3"/>
  <c r="L639" i="3"/>
  <c r="K640" i="3"/>
  <c r="L640" i="3"/>
  <c r="K641" i="3"/>
  <c r="L641" i="3"/>
  <c r="K642" i="3"/>
  <c r="L642" i="3"/>
  <c r="K643" i="3"/>
  <c r="L643" i="3"/>
  <c r="K644" i="3"/>
  <c r="L644" i="3"/>
  <c r="K645" i="3"/>
  <c r="L645" i="3"/>
  <c r="K646" i="3"/>
  <c r="L646" i="3"/>
  <c r="K647" i="3"/>
  <c r="L647" i="3"/>
  <c r="K648" i="3"/>
  <c r="L648" i="3"/>
  <c r="K649" i="3"/>
  <c r="L649" i="3"/>
  <c r="K650" i="3"/>
  <c r="L650" i="3"/>
  <c r="K651" i="3"/>
  <c r="L651" i="3"/>
  <c r="K652" i="3"/>
  <c r="L652" i="3"/>
  <c r="K653" i="3"/>
  <c r="L653" i="3"/>
  <c r="K654" i="3"/>
  <c r="L654" i="3"/>
  <c r="K655" i="3"/>
  <c r="L655" i="3"/>
  <c r="K656" i="3"/>
  <c r="L656" i="3"/>
  <c r="K657" i="3"/>
  <c r="L657" i="3"/>
  <c r="K658" i="3"/>
  <c r="L658" i="3"/>
  <c r="K659" i="3"/>
  <c r="L659" i="3"/>
  <c r="K660" i="3"/>
  <c r="L660" i="3"/>
  <c r="K661" i="3"/>
  <c r="L661" i="3"/>
  <c r="K662" i="3"/>
  <c r="L662" i="3"/>
  <c r="K663" i="3"/>
  <c r="L663" i="3"/>
  <c r="K664" i="3"/>
  <c r="L664" i="3"/>
  <c r="K665" i="3"/>
  <c r="L665" i="3"/>
  <c r="K666" i="3"/>
  <c r="L666" i="3"/>
  <c r="K667" i="3"/>
  <c r="L667" i="3"/>
  <c r="K668" i="3"/>
  <c r="L668" i="3"/>
  <c r="K669" i="3"/>
  <c r="L669" i="3"/>
  <c r="K670" i="3"/>
  <c r="L670" i="3"/>
  <c r="K671" i="3"/>
  <c r="L671" i="3"/>
  <c r="K672" i="3"/>
  <c r="L672" i="3"/>
  <c r="K673" i="3"/>
  <c r="L673" i="3"/>
  <c r="K674" i="3"/>
  <c r="L674" i="3"/>
  <c r="K675" i="3"/>
  <c r="L675" i="3"/>
  <c r="K676" i="3"/>
  <c r="L676" i="3"/>
  <c r="K677" i="3"/>
  <c r="L677" i="3"/>
  <c r="K678" i="3"/>
  <c r="L678" i="3"/>
  <c r="K679" i="3"/>
  <c r="L679" i="3"/>
  <c r="K680" i="3"/>
  <c r="L680" i="3"/>
  <c r="K681" i="3"/>
  <c r="L681" i="3"/>
  <c r="K682" i="3"/>
  <c r="L682" i="3"/>
  <c r="K683" i="3"/>
  <c r="L683" i="3"/>
  <c r="K684" i="3"/>
  <c r="L684" i="3"/>
  <c r="K685" i="3"/>
  <c r="L685" i="3"/>
  <c r="K686" i="3"/>
  <c r="L686" i="3"/>
  <c r="K687" i="3"/>
  <c r="L687" i="3"/>
  <c r="K688" i="3"/>
  <c r="L688" i="3"/>
  <c r="K689" i="3"/>
  <c r="L689" i="3"/>
  <c r="K690" i="3"/>
  <c r="L690" i="3"/>
  <c r="K691" i="3"/>
  <c r="L691" i="3"/>
  <c r="K692" i="3"/>
  <c r="L692" i="3"/>
  <c r="K693" i="3"/>
  <c r="L693" i="3"/>
  <c r="K694" i="3"/>
  <c r="L694" i="3"/>
  <c r="K695" i="3"/>
  <c r="L695" i="3"/>
  <c r="K696" i="3"/>
  <c r="L696" i="3"/>
  <c r="K697" i="3"/>
  <c r="L697" i="3"/>
  <c r="K698" i="3"/>
  <c r="L698" i="3"/>
  <c r="K699" i="3"/>
  <c r="L699" i="3"/>
  <c r="K700" i="3"/>
  <c r="L700" i="3"/>
  <c r="K701" i="3"/>
  <c r="L701" i="3"/>
  <c r="K702" i="3"/>
  <c r="L702" i="3"/>
  <c r="K703" i="3"/>
  <c r="L703" i="3"/>
  <c r="K704" i="3"/>
  <c r="L704" i="3"/>
  <c r="K705" i="3"/>
  <c r="L705" i="3"/>
  <c r="K706" i="3"/>
  <c r="L706" i="3"/>
  <c r="K707" i="3"/>
  <c r="L707" i="3"/>
  <c r="K708" i="3"/>
  <c r="L708" i="3"/>
  <c r="K709" i="3"/>
  <c r="L709" i="3"/>
  <c r="K710" i="3"/>
  <c r="L710" i="3"/>
  <c r="K711" i="3"/>
  <c r="L711" i="3"/>
  <c r="K712" i="3"/>
  <c r="L712" i="3"/>
  <c r="K713" i="3"/>
  <c r="L713" i="3"/>
  <c r="K714" i="3"/>
  <c r="L714" i="3"/>
  <c r="K715" i="3"/>
  <c r="L715" i="3"/>
  <c r="L716" i="3"/>
  <c r="K716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M713" i="3" s="1"/>
  <c r="I714" i="3"/>
  <c r="I715" i="3"/>
  <c r="I716" i="3"/>
  <c r="I534" i="3"/>
  <c r="N1570" i="3"/>
  <c r="K1570" i="3"/>
  <c r="I1570" i="3"/>
  <c r="N1552" i="3"/>
  <c r="L1552" i="3"/>
  <c r="K1552" i="3"/>
  <c r="I1552" i="3"/>
  <c r="N1551" i="3"/>
  <c r="L1551" i="3"/>
  <c r="K1551" i="3"/>
  <c r="I1551" i="3"/>
  <c r="N1550" i="3"/>
  <c r="L1550" i="3"/>
  <c r="K1550" i="3"/>
  <c r="I1550" i="3"/>
  <c r="N1549" i="3"/>
  <c r="L1549" i="3"/>
  <c r="K1549" i="3"/>
  <c r="I1549" i="3"/>
  <c r="N1548" i="3"/>
  <c r="L1548" i="3"/>
  <c r="K1548" i="3"/>
  <c r="I1548" i="3"/>
  <c r="N1547" i="3"/>
  <c r="L1547" i="3"/>
  <c r="K1547" i="3"/>
  <c r="I1547" i="3"/>
  <c r="N1546" i="3"/>
  <c r="L1546" i="3"/>
  <c r="K1546" i="3"/>
  <c r="I1546" i="3"/>
  <c r="N1545" i="3"/>
  <c r="L1545" i="3"/>
  <c r="K1545" i="3"/>
  <c r="I1545" i="3"/>
  <c r="N1544" i="3"/>
  <c r="L1544" i="3"/>
  <c r="K1544" i="3"/>
  <c r="I1544" i="3"/>
  <c r="N1542" i="3"/>
  <c r="K1542" i="3"/>
  <c r="I1542" i="3"/>
  <c r="N1541" i="3"/>
  <c r="K1541" i="3"/>
  <c r="I1541" i="3"/>
  <c r="N1540" i="3"/>
  <c r="L1540" i="3"/>
  <c r="N1539" i="3"/>
  <c r="L1539" i="3"/>
  <c r="K1539" i="3"/>
  <c r="I1539" i="3"/>
  <c r="N1538" i="3"/>
  <c r="L1538" i="3"/>
  <c r="K1538" i="3"/>
  <c r="I1538" i="3"/>
  <c r="N1536" i="3"/>
  <c r="L1536" i="3"/>
  <c r="K1536" i="3"/>
  <c r="I1536" i="3"/>
  <c r="N1535" i="3"/>
  <c r="L1535" i="3"/>
  <c r="K1535" i="3"/>
  <c r="I1535" i="3"/>
  <c r="N1534" i="3"/>
  <c r="L1534" i="3"/>
  <c r="K1534" i="3"/>
  <c r="I1534" i="3"/>
  <c r="N1533" i="3"/>
  <c r="L1533" i="3"/>
  <c r="K1533" i="3"/>
  <c r="I1533" i="3"/>
  <c r="N1532" i="3"/>
  <c r="L1532" i="3"/>
  <c r="K1532" i="3"/>
  <c r="I1532" i="3"/>
  <c r="N1530" i="3"/>
  <c r="L1530" i="3"/>
  <c r="K1530" i="3"/>
  <c r="I1530" i="3"/>
  <c r="N1529" i="3"/>
  <c r="L1529" i="3"/>
  <c r="K1529" i="3"/>
  <c r="I1529" i="3"/>
  <c r="N1528" i="3"/>
  <c r="L1528" i="3"/>
  <c r="K1528" i="3"/>
  <c r="I1528" i="3"/>
  <c r="N1527" i="3"/>
  <c r="L1527" i="3"/>
  <c r="K1527" i="3"/>
  <c r="I1527" i="3"/>
  <c r="N1526" i="3"/>
  <c r="L1526" i="3"/>
  <c r="K1526" i="3"/>
  <c r="I1526" i="3"/>
  <c r="N1525" i="3"/>
  <c r="L1525" i="3"/>
  <c r="K1525" i="3"/>
  <c r="I1525" i="3"/>
  <c r="N1524" i="3"/>
  <c r="L1524" i="3"/>
  <c r="K1524" i="3"/>
  <c r="I1524" i="3"/>
  <c r="N1523" i="3"/>
  <c r="L1523" i="3"/>
  <c r="K1523" i="3"/>
  <c r="I1523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3" i="3"/>
  <c r="N934" i="3"/>
  <c r="N935" i="3"/>
  <c r="N936" i="3"/>
  <c r="N937" i="3"/>
  <c r="N938" i="3"/>
  <c r="N939" i="3"/>
  <c r="N940" i="3"/>
  <c r="N941" i="3"/>
  <c r="N942" i="3"/>
  <c r="N946" i="3"/>
  <c r="M800" i="3"/>
  <c r="N800" i="3"/>
  <c r="N801" i="3"/>
  <c r="M803" i="3"/>
  <c r="N803" i="3"/>
  <c r="N804" i="3"/>
  <c r="M816" i="3"/>
  <c r="N816" i="3"/>
  <c r="N817" i="3"/>
  <c r="M819" i="3"/>
  <c r="N819" i="3"/>
  <c r="N820" i="3"/>
  <c r="N821" i="3"/>
  <c r="N823" i="3"/>
  <c r="N824" i="3"/>
  <c r="M825" i="3"/>
  <c r="N825" i="3"/>
  <c r="N827" i="3"/>
  <c r="N828" i="3"/>
  <c r="N830" i="3"/>
  <c r="M832" i="3"/>
  <c r="N832" i="3"/>
  <c r="N833" i="3"/>
  <c r="M835" i="3"/>
  <c r="N835" i="3"/>
  <c r="K931" i="3"/>
  <c r="I931" i="3"/>
  <c r="K930" i="3"/>
  <c r="I930" i="3"/>
  <c r="K911" i="3"/>
  <c r="I911" i="3"/>
  <c r="K910" i="3"/>
  <c r="I910" i="3"/>
  <c r="K909" i="3"/>
  <c r="I909" i="3"/>
  <c r="K908" i="3"/>
  <c r="I908" i="3"/>
  <c r="K907" i="3"/>
  <c r="I907" i="3"/>
  <c r="K906" i="3"/>
  <c r="I906" i="3"/>
  <c r="K905" i="3"/>
  <c r="I905" i="3"/>
  <c r="K904" i="3"/>
  <c r="I904" i="3"/>
  <c r="K903" i="3"/>
  <c r="I903" i="3"/>
  <c r="K902" i="3"/>
  <c r="I902" i="3"/>
  <c r="K901" i="3"/>
  <c r="I901" i="3"/>
  <c r="K900" i="3"/>
  <c r="I900" i="3"/>
  <c r="K899" i="3"/>
  <c r="I899" i="3"/>
  <c r="K898" i="3"/>
  <c r="L898" i="3" s="1"/>
  <c r="K897" i="3"/>
  <c r="I897" i="3"/>
  <c r="K896" i="3"/>
  <c r="I896" i="3"/>
  <c r="K895" i="3"/>
  <c r="L895" i="3" s="1"/>
  <c r="K894" i="3"/>
  <c r="I894" i="3"/>
  <c r="K893" i="3"/>
  <c r="I893" i="3"/>
  <c r="K892" i="3"/>
  <c r="I892" i="3"/>
  <c r="K891" i="3"/>
  <c r="I891" i="3"/>
  <c r="K890" i="3"/>
  <c r="I890" i="3"/>
  <c r="K889" i="3"/>
  <c r="M889" i="3" s="1"/>
  <c r="K888" i="3"/>
  <c r="I888" i="3"/>
  <c r="K887" i="3"/>
  <c r="I887" i="3"/>
  <c r="K886" i="3"/>
  <c r="I886" i="3"/>
  <c r="K885" i="3"/>
  <c r="I885" i="3"/>
  <c r="K884" i="3"/>
  <c r="I884" i="3"/>
  <c r="K883" i="3"/>
  <c r="I883" i="3"/>
  <c r="K882" i="3"/>
  <c r="I882" i="3"/>
  <c r="K881" i="3"/>
  <c r="I88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3" i="3"/>
  <c r="K934" i="3"/>
  <c r="K935" i="3"/>
  <c r="K936" i="3"/>
  <c r="K937" i="3"/>
  <c r="K938" i="3"/>
  <c r="K939" i="3"/>
  <c r="K940" i="3"/>
  <c r="K941" i="3"/>
  <c r="K942" i="3"/>
  <c r="K945" i="3"/>
  <c r="K946" i="3"/>
  <c r="K957" i="3"/>
  <c r="N957" i="3"/>
  <c r="K958" i="3"/>
  <c r="N958" i="3"/>
  <c r="K959" i="3"/>
  <c r="N959" i="3"/>
  <c r="K960" i="3"/>
  <c r="N960" i="3"/>
  <c r="K961" i="3"/>
  <c r="N961" i="3"/>
  <c r="K962" i="3"/>
  <c r="N962" i="3"/>
  <c r="K965" i="3"/>
  <c r="N965" i="3"/>
  <c r="K966" i="3"/>
  <c r="N966" i="3"/>
  <c r="K967" i="3"/>
  <c r="N967" i="3"/>
  <c r="K968" i="3"/>
  <c r="N968" i="3"/>
  <c r="K971" i="3"/>
  <c r="N971" i="3"/>
  <c r="K972" i="3"/>
  <c r="N972" i="3"/>
  <c r="K973" i="3"/>
  <c r="N973" i="3"/>
  <c r="K974" i="3"/>
  <c r="N974" i="3"/>
  <c r="K975" i="3"/>
  <c r="N975" i="3"/>
  <c r="K978" i="3"/>
  <c r="N978" i="3"/>
  <c r="K979" i="3"/>
  <c r="N979" i="3"/>
  <c r="K980" i="3"/>
  <c r="N980" i="3"/>
  <c r="K981" i="3"/>
  <c r="N981" i="3"/>
  <c r="K982" i="3"/>
  <c r="N982" i="3"/>
  <c r="K983" i="3"/>
  <c r="N983" i="3"/>
  <c r="K984" i="3"/>
  <c r="N984" i="3"/>
  <c r="K985" i="3"/>
  <c r="N985" i="3"/>
  <c r="K990" i="3"/>
  <c r="N990" i="3"/>
  <c r="K991" i="3"/>
  <c r="N991" i="3"/>
  <c r="K992" i="3"/>
  <c r="N992" i="3"/>
  <c r="K993" i="3"/>
  <c r="N993" i="3"/>
  <c r="K994" i="3"/>
  <c r="N994" i="3"/>
  <c r="K995" i="3"/>
  <c r="N995" i="3"/>
  <c r="K996" i="3"/>
  <c r="N996" i="3"/>
  <c r="K997" i="3"/>
  <c r="N997" i="3"/>
  <c r="K998" i="3"/>
  <c r="N998" i="3"/>
  <c r="K999" i="3"/>
  <c r="N999" i="3"/>
  <c r="K1000" i="3"/>
  <c r="N1000" i="3"/>
  <c r="K1001" i="3"/>
  <c r="N1001" i="3"/>
  <c r="K1002" i="3"/>
  <c r="N1002" i="3"/>
  <c r="K1003" i="3"/>
  <c r="N1003" i="3"/>
  <c r="K1004" i="3"/>
  <c r="N1004" i="3"/>
  <c r="K1005" i="3"/>
  <c r="N1005" i="3"/>
  <c r="K1006" i="3"/>
  <c r="N1006" i="3"/>
  <c r="K1007" i="3"/>
  <c r="N1007" i="3"/>
  <c r="K1008" i="3"/>
  <c r="N1008" i="3"/>
  <c r="K1009" i="3"/>
  <c r="N1009" i="3"/>
  <c r="K1010" i="3"/>
  <c r="N1010" i="3"/>
  <c r="K1011" i="3"/>
  <c r="N1011" i="3"/>
  <c r="K1012" i="3"/>
  <c r="N1012" i="3"/>
  <c r="K1013" i="3"/>
  <c r="N1013" i="3"/>
  <c r="K1014" i="3"/>
  <c r="N1014" i="3"/>
  <c r="K1015" i="3"/>
  <c r="N1015" i="3"/>
  <c r="K1016" i="3"/>
  <c r="N1016" i="3"/>
  <c r="K1017" i="3"/>
  <c r="N1017" i="3"/>
  <c r="K1018" i="3"/>
  <c r="N1018" i="3"/>
  <c r="K1019" i="3"/>
  <c r="N1019" i="3"/>
  <c r="K1020" i="3"/>
  <c r="N1020" i="3"/>
  <c r="K1021" i="3"/>
  <c r="N1021" i="3"/>
  <c r="K1022" i="3"/>
  <c r="N1022" i="3"/>
  <c r="K1023" i="3"/>
  <c r="N1023" i="3"/>
  <c r="K1024" i="3"/>
  <c r="N1024" i="3"/>
  <c r="K1025" i="3"/>
  <c r="N1025" i="3"/>
  <c r="K1026" i="3"/>
  <c r="N1026" i="3"/>
  <c r="K1027" i="3"/>
  <c r="N1027" i="3"/>
  <c r="K1029" i="3"/>
  <c r="N1029" i="3"/>
  <c r="K1030" i="3"/>
  <c r="N1030" i="3"/>
  <c r="K1032" i="3"/>
  <c r="N1032" i="3"/>
  <c r="K1033" i="3"/>
  <c r="N1033" i="3"/>
  <c r="K1035" i="3"/>
  <c r="N1035" i="3"/>
  <c r="K1036" i="3"/>
  <c r="N1036" i="3"/>
  <c r="K1037" i="3"/>
  <c r="N1037" i="3"/>
  <c r="K1038" i="3"/>
  <c r="N1038" i="3"/>
  <c r="K1039" i="3"/>
  <c r="N1039" i="3"/>
  <c r="K1040" i="3"/>
  <c r="N1040" i="3"/>
  <c r="K1041" i="3"/>
  <c r="N1041" i="3"/>
  <c r="K1042" i="3"/>
  <c r="N1042" i="3"/>
  <c r="K1043" i="3"/>
  <c r="N1043" i="3"/>
  <c r="K1044" i="3"/>
  <c r="N1044" i="3"/>
  <c r="K1045" i="3"/>
  <c r="N1045" i="3"/>
  <c r="K1046" i="3"/>
  <c r="N1046" i="3"/>
  <c r="K1047" i="3"/>
  <c r="N1047" i="3"/>
  <c r="K1048" i="3"/>
  <c r="N1048" i="3"/>
  <c r="K1049" i="3"/>
  <c r="N1049" i="3"/>
  <c r="K1050" i="3"/>
  <c r="N1050" i="3"/>
  <c r="K1051" i="3"/>
  <c r="N1051" i="3"/>
  <c r="K1052" i="3"/>
  <c r="N1052" i="3"/>
  <c r="K1053" i="3"/>
  <c r="N1053" i="3"/>
  <c r="K1054" i="3"/>
  <c r="N1054" i="3"/>
  <c r="K1055" i="3"/>
  <c r="N1055" i="3"/>
  <c r="K1056" i="3"/>
  <c r="N1056" i="3"/>
  <c r="K1057" i="3"/>
  <c r="N1057" i="3"/>
  <c r="K1058" i="3"/>
  <c r="N1058" i="3"/>
  <c r="K1059" i="3"/>
  <c r="N1059" i="3"/>
  <c r="K1060" i="3"/>
  <c r="N1060" i="3"/>
  <c r="K1061" i="3"/>
  <c r="N1061" i="3"/>
  <c r="K1062" i="3"/>
  <c r="N1062" i="3"/>
  <c r="K1065" i="3"/>
  <c r="N1065" i="3"/>
  <c r="K1069" i="3"/>
  <c r="N1069" i="3"/>
  <c r="K1070" i="3"/>
  <c r="N1070" i="3"/>
  <c r="K1071" i="3"/>
  <c r="N1071" i="3"/>
  <c r="K1074" i="3"/>
  <c r="N1074" i="3"/>
  <c r="K1075" i="3"/>
  <c r="N1075" i="3"/>
  <c r="K1077" i="3"/>
  <c r="N1077" i="3"/>
  <c r="K1078" i="3"/>
  <c r="N1078" i="3"/>
  <c r="K1079" i="3"/>
  <c r="N1079" i="3"/>
  <c r="K1080" i="3"/>
  <c r="N1080" i="3"/>
  <c r="K1084" i="3"/>
  <c r="N1084" i="3"/>
  <c r="K1085" i="3"/>
  <c r="N1085" i="3"/>
  <c r="K1086" i="3"/>
  <c r="N1086" i="3"/>
  <c r="K1087" i="3"/>
  <c r="N1087" i="3"/>
  <c r="K1088" i="3"/>
  <c r="N1088" i="3"/>
  <c r="K1089" i="3"/>
  <c r="N1089" i="3"/>
  <c r="K1090" i="3"/>
  <c r="N1090" i="3"/>
  <c r="K1091" i="3"/>
  <c r="N1091" i="3"/>
  <c r="K1092" i="3"/>
  <c r="N1092" i="3"/>
  <c r="K1093" i="3"/>
  <c r="N1093" i="3"/>
  <c r="K1094" i="3"/>
  <c r="N1094" i="3"/>
  <c r="K1095" i="3"/>
  <c r="N1095" i="3"/>
  <c r="K1096" i="3"/>
  <c r="N1096" i="3"/>
  <c r="K1097" i="3"/>
  <c r="N1097" i="3"/>
  <c r="K1098" i="3"/>
  <c r="N1098" i="3"/>
  <c r="K1099" i="3"/>
  <c r="N1099" i="3"/>
  <c r="K1100" i="3"/>
  <c r="N1100" i="3"/>
  <c r="K1101" i="3"/>
  <c r="N1101" i="3"/>
  <c r="K1102" i="3"/>
  <c r="N1102" i="3"/>
  <c r="K1103" i="3"/>
  <c r="N1103" i="3"/>
  <c r="K1104" i="3"/>
  <c r="N1104" i="3"/>
  <c r="K1105" i="3"/>
  <c r="N1105" i="3"/>
  <c r="K1106" i="3"/>
  <c r="N1106" i="3"/>
  <c r="K1107" i="3"/>
  <c r="N1107" i="3"/>
  <c r="K1108" i="3"/>
  <c r="N1108" i="3"/>
  <c r="K1109" i="3"/>
  <c r="N1109" i="3"/>
  <c r="K1110" i="3"/>
  <c r="N1110" i="3"/>
  <c r="K1111" i="3"/>
  <c r="N1111" i="3"/>
  <c r="K1112" i="3"/>
  <c r="N1112" i="3"/>
  <c r="K1113" i="3"/>
  <c r="N1113" i="3"/>
  <c r="K1114" i="3"/>
  <c r="N1114" i="3"/>
  <c r="K1115" i="3"/>
  <c r="N1115" i="3"/>
  <c r="K1116" i="3"/>
  <c r="N1116" i="3"/>
  <c r="K1117" i="3"/>
  <c r="N1117" i="3"/>
  <c r="K1118" i="3"/>
  <c r="N1118" i="3"/>
  <c r="K1119" i="3"/>
  <c r="N1119" i="3"/>
  <c r="K1120" i="3"/>
  <c r="N1120" i="3"/>
  <c r="K1121" i="3"/>
  <c r="N1121" i="3"/>
  <c r="K1122" i="3"/>
  <c r="N1122" i="3"/>
  <c r="K1123" i="3"/>
  <c r="N1123" i="3"/>
  <c r="K1124" i="3"/>
  <c r="N1124" i="3"/>
  <c r="K1125" i="3"/>
  <c r="N1125" i="3"/>
  <c r="K1126" i="3"/>
  <c r="N1126" i="3"/>
  <c r="K1127" i="3"/>
  <c r="N1127" i="3"/>
  <c r="K1128" i="3"/>
  <c r="N1128" i="3"/>
  <c r="K1129" i="3"/>
  <c r="N1129" i="3"/>
  <c r="K1130" i="3"/>
  <c r="N1130" i="3"/>
  <c r="K1131" i="3"/>
  <c r="N1131" i="3"/>
  <c r="K1132" i="3"/>
  <c r="N1132" i="3"/>
  <c r="K1133" i="3"/>
  <c r="N1133" i="3"/>
  <c r="K1134" i="3"/>
  <c r="N1134" i="3"/>
  <c r="K1135" i="3"/>
  <c r="N1135" i="3"/>
  <c r="K1136" i="3"/>
  <c r="N1136" i="3"/>
  <c r="K1137" i="3"/>
  <c r="N1137" i="3"/>
  <c r="K1138" i="3"/>
  <c r="N1138" i="3"/>
  <c r="K1139" i="3"/>
  <c r="N1139" i="3"/>
  <c r="K1140" i="3"/>
  <c r="N1140" i="3"/>
  <c r="K1141" i="3"/>
  <c r="N1141" i="3"/>
  <c r="K1142" i="3"/>
  <c r="N1142" i="3"/>
  <c r="K1143" i="3"/>
  <c r="N1143" i="3"/>
  <c r="K1144" i="3"/>
  <c r="N1144" i="3"/>
  <c r="K1145" i="3"/>
  <c r="N1145" i="3"/>
  <c r="K1146" i="3"/>
  <c r="N1146" i="3"/>
  <c r="K1147" i="3"/>
  <c r="N1147" i="3"/>
  <c r="K1148" i="3"/>
  <c r="N1148" i="3"/>
  <c r="K1149" i="3"/>
  <c r="N1149" i="3"/>
  <c r="K1150" i="3"/>
  <c r="N1150" i="3"/>
  <c r="K1151" i="3"/>
  <c r="N1151" i="3"/>
  <c r="K1152" i="3"/>
  <c r="N1152" i="3"/>
  <c r="K1153" i="3"/>
  <c r="N1153" i="3"/>
  <c r="K1154" i="3"/>
  <c r="N1154" i="3"/>
  <c r="K1155" i="3"/>
  <c r="N1155" i="3"/>
  <c r="K1156" i="3"/>
  <c r="N1156" i="3"/>
  <c r="K1157" i="3"/>
  <c r="N1157" i="3"/>
  <c r="K1158" i="3"/>
  <c r="N1158" i="3"/>
  <c r="K1159" i="3"/>
  <c r="N1159" i="3"/>
  <c r="K1160" i="3"/>
  <c r="N1160" i="3"/>
  <c r="K1161" i="3"/>
  <c r="N1161" i="3"/>
  <c r="K1162" i="3"/>
  <c r="N1162" i="3"/>
  <c r="K1163" i="3"/>
  <c r="N1163" i="3"/>
  <c r="K1164" i="3"/>
  <c r="N1164" i="3"/>
  <c r="K1165" i="3"/>
  <c r="N1165" i="3"/>
  <c r="K1166" i="3"/>
  <c r="N1166" i="3"/>
  <c r="K1167" i="3"/>
  <c r="N1167" i="3"/>
  <c r="K1168" i="3"/>
  <c r="N1168" i="3"/>
  <c r="K1169" i="3"/>
  <c r="N1169" i="3"/>
  <c r="K1170" i="3"/>
  <c r="N1170" i="3"/>
  <c r="K1171" i="3"/>
  <c r="N1171" i="3"/>
  <c r="K1172" i="3"/>
  <c r="N1172" i="3"/>
  <c r="K1173" i="3"/>
  <c r="N1173" i="3"/>
  <c r="K1174" i="3"/>
  <c r="N1174" i="3"/>
  <c r="K1175" i="3"/>
  <c r="N1175" i="3"/>
  <c r="K1176" i="3"/>
  <c r="N1176" i="3"/>
  <c r="K1177" i="3"/>
  <c r="N1177" i="3"/>
  <c r="K1178" i="3"/>
  <c r="N1178" i="3"/>
  <c r="K1179" i="3"/>
  <c r="N1179" i="3"/>
  <c r="K1180" i="3"/>
  <c r="N1180" i="3"/>
  <c r="K1181" i="3"/>
  <c r="N1181" i="3"/>
  <c r="K1182" i="3"/>
  <c r="N1182" i="3"/>
  <c r="K1183" i="3"/>
  <c r="N1183" i="3"/>
  <c r="K1184" i="3"/>
  <c r="N1184" i="3"/>
  <c r="K1185" i="3"/>
  <c r="N1185" i="3"/>
  <c r="K1186" i="3"/>
  <c r="N1186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3" i="3"/>
  <c r="I934" i="3"/>
  <c r="I935" i="3"/>
  <c r="I936" i="3"/>
  <c r="I937" i="3"/>
  <c r="I938" i="3"/>
  <c r="I939" i="3"/>
  <c r="I940" i="3"/>
  <c r="I941" i="3"/>
  <c r="I942" i="3"/>
  <c r="I946" i="3"/>
  <c r="I957" i="3"/>
  <c r="I958" i="3"/>
  <c r="I959" i="3"/>
  <c r="I960" i="3"/>
  <c r="I961" i="3"/>
  <c r="I962" i="3"/>
  <c r="I965" i="3"/>
  <c r="I966" i="3"/>
  <c r="I967" i="3"/>
  <c r="I968" i="3"/>
  <c r="I971" i="3"/>
  <c r="I972" i="3"/>
  <c r="I973" i="3"/>
  <c r="I974" i="3"/>
  <c r="I975" i="3"/>
  <c r="I978" i="3"/>
  <c r="I979" i="3"/>
  <c r="I980" i="3"/>
  <c r="I981" i="3"/>
  <c r="I982" i="3"/>
  <c r="I983" i="3"/>
  <c r="I984" i="3"/>
  <c r="I985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L1024" i="3" s="1"/>
  <c r="I1025" i="3"/>
  <c r="I1026" i="3"/>
  <c r="I1027" i="3"/>
  <c r="I1029" i="3"/>
  <c r="I1030" i="3"/>
  <c r="I1032" i="3"/>
  <c r="I1033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5" i="3"/>
  <c r="I1069" i="3"/>
  <c r="I1070" i="3"/>
  <c r="I1071" i="3"/>
  <c r="I1074" i="3"/>
  <c r="I1075" i="3"/>
  <c r="I1077" i="3"/>
  <c r="I1078" i="3"/>
  <c r="I1079" i="3"/>
  <c r="I1080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M1182" i="3" s="1"/>
  <c r="I1183" i="3"/>
  <c r="I1184" i="3"/>
  <c r="I1185" i="3"/>
  <c r="I1186" i="3"/>
  <c r="I193" i="3"/>
  <c r="K193" i="3"/>
  <c r="L193" i="3"/>
  <c r="N193" i="3"/>
  <c r="I194" i="3"/>
  <c r="K194" i="3"/>
  <c r="L194" i="3"/>
  <c r="N194" i="3"/>
  <c r="I212" i="3"/>
  <c r="K212" i="3"/>
  <c r="L212" i="3"/>
  <c r="N212" i="3"/>
  <c r="I213" i="3"/>
  <c r="K213" i="3"/>
  <c r="L213" i="3"/>
  <c r="N213" i="3"/>
  <c r="I226" i="3"/>
  <c r="K226" i="3"/>
  <c r="L226" i="3"/>
  <c r="N226" i="3"/>
  <c r="I227" i="3"/>
  <c r="K227" i="3"/>
  <c r="L227" i="3"/>
  <c r="N227" i="3"/>
  <c r="I228" i="3"/>
  <c r="K228" i="3"/>
  <c r="L228" i="3"/>
  <c r="N228" i="3"/>
  <c r="I229" i="3"/>
  <c r="K229" i="3"/>
  <c r="L229" i="3"/>
  <c r="N229" i="3"/>
  <c r="I230" i="3"/>
  <c r="K230" i="3"/>
  <c r="L230" i="3"/>
  <c r="N230" i="3"/>
  <c r="I231" i="3"/>
  <c r="K231" i="3"/>
  <c r="L231" i="3"/>
  <c r="N231" i="3"/>
  <c r="I232" i="3"/>
  <c r="K232" i="3"/>
  <c r="L232" i="3"/>
  <c r="N232" i="3"/>
  <c r="I233" i="3"/>
  <c r="K233" i="3"/>
  <c r="L233" i="3"/>
  <c r="N233" i="3"/>
  <c r="I234" i="3"/>
  <c r="K234" i="3"/>
  <c r="L234" i="3"/>
  <c r="N234" i="3"/>
  <c r="I235" i="3"/>
  <c r="K235" i="3"/>
  <c r="L235" i="3"/>
  <c r="N235" i="3"/>
  <c r="I236" i="3"/>
  <c r="K236" i="3"/>
  <c r="L236" i="3"/>
  <c r="N236" i="3"/>
  <c r="I251" i="3"/>
  <c r="K251" i="3"/>
  <c r="L251" i="3"/>
  <c r="N251" i="3"/>
  <c r="I252" i="3"/>
  <c r="K252" i="3"/>
  <c r="L252" i="3"/>
  <c r="N252" i="3"/>
  <c r="I253" i="3"/>
  <c r="K253" i="3"/>
  <c r="L253" i="3"/>
  <c r="N253" i="3"/>
  <c r="I254" i="3"/>
  <c r="K254" i="3"/>
  <c r="L254" i="3"/>
  <c r="N254" i="3"/>
  <c r="I255" i="3"/>
  <c r="K255" i="3"/>
  <c r="L255" i="3"/>
  <c r="N255" i="3"/>
  <c r="R56" i="3"/>
  <c r="R55" i="3"/>
  <c r="R54" i="3"/>
  <c r="R53" i="3"/>
  <c r="R52" i="3"/>
  <c r="R51" i="3"/>
  <c r="L1516" i="3"/>
  <c r="K1516" i="3"/>
  <c r="I1516" i="3"/>
  <c r="L1515" i="3"/>
  <c r="K1515" i="3"/>
  <c r="I1515" i="3"/>
  <c r="L1514" i="3"/>
  <c r="K1514" i="3"/>
  <c r="I1514" i="3"/>
  <c r="L1513" i="3"/>
  <c r="K1513" i="3"/>
  <c r="I1513" i="3"/>
  <c r="L1512" i="3"/>
  <c r="K1512" i="3"/>
  <c r="I1512" i="3"/>
  <c r="L1511" i="3"/>
  <c r="K1511" i="3"/>
  <c r="I1511" i="3"/>
  <c r="L1510" i="3"/>
  <c r="K1510" i="3"/>
  <c r="I1510" i="3"/>
  <c r="L1509" i="3"/>
  <c r="K1509" i="3"/>
  <c r="I1509" i="3"/>
  <c r="L1508" i="3"/>
  <c r="K1508" i="3"/>
  <c r="I1508" i="3"/>
  <c r="L1507" i="3"/>
  <c r="K1507" i="3"/>
  <c r="I1507" i="3"/>
  <c r="K1502" i="3"/>
  <c r="I1502" i="3"/>
  <c r="K1501" i="3"/>
  <c r="I1501" i="3"/>
  <c r="K1500" i="3"/>
  <c r="I1500" i="3"/>
  <c r="K1499" i="3"/>
  <c r="I1499" i="3"/>
  <c r="K1498" i="3"/>
  <c r="I1498" i="3"/>
  <c r="K1497" i="3"/>
  <c r="I1497" i="3"/>
  <c r="K1496" i="3"/>
  <c r="I1496" i="3"/>
  <c r="K1495" i="3"/>
  <c r="I1495" i="3"/>
  <c r="K1494" i="3"/>
  <c r="I1494" i="3"/>
  <c r="K1493" i="3"/>
  <c r="I1493" i="3"/>
  <c r="K1492" i="3"/>
  <c r="I1492" i="3"/>
  <c r="K1491" i="3"/>
  <c r="I1491" i="3"/>
  <c r="K1490" i="3"/>
  <c r="I1490" i="3"/>
  <c r="K1489" i="3"/>
  <c r="I1489" i="3"/>
  <c r="K1488" i="3"/>
  <c r="I1488" i="3"/>
  <c r="K1487" i="3"/>
  <c r="I1487" i="3"/>
  <c r="K1486" i="3"/>
  <c r="I1486" i="3"/>
  <c r="K1485" i="3"/>
  <c r="I1485" i="3"/>
  <c r="K1484" i="3"/>
  <c r="I1484" i="3"/>
  <c r="K1483" i="3"/>
  <c r="I1483" i="3"/>
  <c r="K1482" i="3"/>
  <c r="I1482" i="3"/>
  <c r="K1481" i="3"/>
  <c r="I1481" i="3"/>
  <c r="K1480" i="3"/>
  <c r="I1480" i="3"/>
  <c r="K1479" i="3"/>
  <c r="I1479" i="3"/>
  <c r="K1478" i="3"/>
  <c r="I1478" i="3"/>
  <c r="G873" i="3"/>
  <c r="G872" i="3"/>
  <c r="G870" i="3"/>
  <c r="G868" i="3"/>
  <c r="G865" i="3"/>
  <c r="G864" i="3"/>
  <c r="K862" i="3"/>
  <c r="I862" i="3"/>
  <c r="K831" i="3"/>
  <c r="L830" i="3"/>
  <c r="K830" i="3"/>
  <c r="I830" i="3"/>
  <c r="N831" i="3" s="1"/>
  <c r="K829" i="3"/>
  <c r="L828" i="3"/>
  <c r="K828" i="3"/>
  <c r="I828" i="3"/>
  <c r="L827" i="3"/>
  <c r="K827" i="3"/>
  <c r="I827" i="3"/>
  <c r="L826" i="3"/>
  <c r="I826" i="3"/>
  <c r="L824" i="3"/>
  <c r="K824" i="3"/>
  <c r="I824" i="3"/>
  <c r="L823" i="3"/>
  <c r="K823" i="3"/>
  <c r="I823" i="3"/>
  <c r="G822" i="3"/>
  <c r="K822" i="3" s="1"/>
  <c r="L821" i="3"/>
  <c r="K821" i="3"/>
  <c r="I821" i="3"/>
  <c r="L820" i="3"/>
  <c r="K820" i="3"/>
  <c r="I820" i="3"/>
  <c r="K778" i="3"/>
  <c r="L777" i="3"/>
  <c r="K777" i="3"/>
  <c r="I777" i="3"/>
  <c r="L776" i="3"/>
  <c r="K776" i="3"/>
  <c r="I776" i="3"/>
  <c r="K775" i="3"/>
  <c r="L774" i="3"/>
  <c r="K774" i="3"/>
  <c r="I774" i="3"/>
  <c r="L773" i="3"/>
  <c r="K773" i="3"/>
  <c r="I773" i="3"/>
  <c r="L772" i="3"/>
  <c r="K772" i="3"/>
  <c r="I772" i="3"/>
  <c r="L771" i="3"/>
  <c r="K771" i="3"/>
  <c r="I771" i="3"/>
  <c r="L769" i="3"/>
  <c r="K769" i="3"/>
  <c r="I769" i="3"/>
  <c r="L768" i="3"/>
  <c r="K768" i="3"/>
  <c r="I768" i="3"/>
  <c r="L767" i="3"/>
  <c r="K767" i="3"/>
  <c r="I767" i="3"/>
  <c r="L766" i="3"/>
  <c r="K766" i="3"/>
  <c r="I766" i="3"/>
  <c r="L765" i="3"/>
  <c r="K765" i="3"/>
  <c r="I765" i="3"/>
  <c r="L764" i="3"/>
  <c r="K764" i="3"/>
  <c r="I764" i="3"/>
  <c r="L763" i="3"/>
  <c r="K763" i="3"/>
  <c r="I763" i="3"/>
  <c r="L762" i="3"/>
  <c r="K762" i="3"/>
  <c r="I762" i="3"/>
  <c r="L761" i="3"/>
  <c r="K761" i="3"/>
  <c r="I761" i="3"/>
  <c r="L760" i="3"/>
  <c r="K760" i="3"/>
  <c r="I760" i="3"/>
  <c r="L759" i="3"/>
  <c r="K759" i="3"/>
  <c r="I759" i="3"/>
  <c r="L758" i="3"/>
  <c r="K758" i="3"/>
  <c r="I758" i="3"/>
  <c r="L757" i="3"/>
  <c r="K757" i="3"/>
  <c r="I757" i="3"/>
  <c r="L756" i="3"/>
  <c r="K756" i="3"/>
  <c r="I756" i="3"/>
  <c r="L755" i="3"/>
  <c r="K755" i="3"/>
  <c r="I755" i="3"/>
  <c r="L754" i="3"/>
  <c r="K754" i="3"/>
  <c r="I754" i="3"/>
  <c r="L753" i="3"/>
  <c r="K753" i="3"/>
  <c r="I753" i="3"/>
  <c r="L752" i="3"/>
  <c r="K752" i="3"/>
  <c r="I752" i="3"/>
  <c r="K747" i="3"/>
  <c r="K746" i="3"/>
  <c r="L746" i="3"/>
  <c r="L745" i="3"/>
  <c r="K745" i="3"/>
  <c r="I745" i="3"/>
  <c r="L744" i="3"/>
  <c r="K744" i="3"/>
  <c r="I744" i="3"/>
  <c r="L743" i="3"/>
  <c r="K743" i="3"/>
  <c r="I743" i="3"/>
  <c r="K742" i="3"/>
  <c r="L741" i="3"/>
  <c r="K741" i="3"/>
  <c r="I741" i="3"/>
  <c r="L740" i="3"/>
  <c r="K740" i="3"/>
  <c r="I740" i="3"/>
  <c r="L738" i="3"/>
  <c r="K738" i="3"/>
  <c r="I738" i="3"/>
  <c r="L737" i="3"/>
  <c r="K737" i="3"/>
  <c r="I737" i="3"/>
  <c r="L736" i="3"/>
  <c r="K736" i="3"/>
  <c r="I736" i="3"/>
  <c r="L735" i="3"/>
  <c r="K735" i="3"/>
  <c r="I735" i="3"/>
  <c r="L734" i="3"/>
  <c r="K734" i="3"/>
  <c r="I734" i="3"/>
  <c r="L733" i="3"/>
  <c r="K733" i="3"/>
  <c r="I733" i="3"/>
  <c r="L732" i="3"/>
  <c r="K732" i="3"/>
  <c r="I732" i="3"/>
  <c r="L731" i="3"/>
  <c r="K731" i="3"/>
  <c r="I731" i="3"/>
  <c r="L730" i="3"/>
  <c r="K730" i="3"/>
  <c r="I730" i="3"/>
  <c r="L729" i="3"/>
  <c r="K729" i="3"/>
  <c r="I729" i="3"/>
  <c r="L728" i="3"/>
  <c r="K728" i="3"/>
  <c r="I728" i="3"/>
  <c r="L727" i="3"/>
  <c r="K727" i="3"/>
  <c r="I727" i="3"/>
  <c r="L726" i="3"/>
  <c r="K726" i="3"/>
  <c r="I726" i="3"/>
  <c r="L725" i="3"/>
  <c r="K725" i="3"/>
  <c r="I725" i="3"/>
  <c r="L724" i="3"/>
  <c r="K724" i="3"/>
  <c r="I724" i="3"/>
  <c r="L723" i="3"/>
  <c r="K723" i="3"/>
  <c r="I723" i="3"/>
  <c r="L722" i="3"/>
  <c r="K722" i="3"/>
  <c r="I722" i="3"/>
  <c r="L721" i="3"/>
  <c r="K721" i="3"/>
  <c r="I721" i="3"/>
  <c r="M715" i="3" l="1"/>
  <c r="L1541" i="3"/>
  <c r="L1016" i="3"/>
  <c r="L992" i="3"/>
  <c r="L1035" i="3"/>
  <c r="M1186" i="3"/>
  <c r="L1039" i="3"/>
  <c r="L1020" i="3"/>
  <c r="L996" i="3"/>
  <c r="L984" i="3"/>
  <c r="I868" i="3"/>
  <c r="K868" i="3"/>
  <c r="N868" i="3"/>
  <c r="K870" i="3"/>
  <c r="N870" i="3"/>
  <c r="I870" i="3"/>
  <c r="I872" i="3"/>
  <c r="K872" i="3"/>
  <c r="N872" i="3"/>
  <c r="M862" i="3"/>
  <c r="I864" i="3"/>
  <c r="K864" i="3"/>
  <c r="N864" i="3"/>
  <c r="N865" i="3"/>
  <c r="K865" i="3"/>
  <c r="I865" i="3"/>
  <c r="N873" i="3"/>
  <c r="I873" i="3"/>
  <c r="K873" i="3"/>
  <c r="M942" i="3"/>
  <c r="M938" i="3"/>
  <c r="M934" i="3"/>
  <c r="M927" i="3"/>
  <c r="M923" i="3"/>
  <c r="M919" i="3"/>
  <c r="M915" i="3"/>
  <c r="M1544" i="3"/>
  <c r="M1545" i="3"/>
  <c r="M1546" i="3"/>
  <c r="M1551" i="3"/>
  <c r="M1541" i="3"/>
  <c r="M1552" i="3"/>
  <c r="M1570" i="3"/>
  <c r="M712" i="3"/>
  <c r="M821" i="3"/>
  <c r="M823" i="3"/>
  <c r="M827" i="3"/>
  <c r="M714" i="3"/>
  <c r="M1525" i="3"/>
  <c r="M1529" i="3"/>
  <c r="M1538" i="3"/>
  <c r="M716" i="3"/>
  <c r="L1570" i="3"/>
  <c r="M940" i="3"/>
  <c r="M936" i="3"/>
  <c r="M929" i="3"/>
  <c r="M925" i="3"/>
  <c r="M921" i="3"/>
  <c r="M917" i="3"/>
  <c r="M913" i="3"/>
  <c r="M1550" i="3"/>
  <c r="M946" i="3"/>
  <c r="M1523" i="3"/>
  <c r="M1524" i="3"/>
  <c r="M1527" i="3"/>
  <c r="M1528" i="3"/>
  <c r="L1542" i="3"/>
  <c r="M1532" i="3"/>
  <c r="M1533" i="3"/>
  <c r="M1534" i="3"/>
  <c r="M1539" i="3"/>
  <c r="M1526" i="3"/>
  <c r="L897" i="3"/>
  <c r="M1530" i="3"/>
  <c r="M1535" i="3"/>
  <c r="M1536" i="3"/>
  <c r="M1542" i="3"/>
  <c r="M1547" i="3"/>
  <c r="M1548" i="3"/>
  <c r="M1549" i="3"/>
  <c r="L1013" i="3"/>
  <c r="L1005" i="3"/>
  <c r="L981" i="3"/>
  <c r="L975" i="3"/>
  <c r="L971" i="3"/>
  <c r="L899" i="3"/>
  <c r="M941" i="3"/>
  <c r="M937" i="3"/>
  <c r="M933" i="3"/>
  <c r="M926" i="3"/>
  <c r="M922" i="3"/>
  <c r="M918" i="3"/>
  <c r="M914" i="3"/>
  <c r="M891" i="3"/>
  <c r="M893" i="3"/>
  <c r="M900" i="3"/>
  <c r="M902" i="3"/>
  <c r="M904" i="3"/>
  <c r="M906" i="3"/>
  <c r="M908" i="3"/>
  <c r="M930" i="3"/>
  <c r="L1015" i="3"/>
  <c r="M883" i="3"/>
  <c r="M885" i="3"/>
  <c r="M887" i="3"/>
  <c r="M820" i="3"/>
  <c r="N826" i="3"/>
  <c r="M939" i="3"/>
  <c r="M935" i="3"/>
  <c r="M928" i="3"/>
  <c r="M924" i="3"/>
  <c r="M920" i="3"/>
  <c r="M916" i="3"/>
  <c r="M912" i="3"/>
  <c r="L889" i="3"/>
  <c r="L896" i="3"/>
  <c r="N822" i="3"/>
  <c r="M824" i="3"/>
  <c r="M828" i="3"/>
  <c r="M882" i="3"/>
  <c r="M884" i="3"/>
  <c r="M886" i="3"/>
  <c r="M888" i="3"/>
  <c r="M890" i="3"/>
  <c r="M892" i="3"/>
  <c r="M894" i="3"/>
  <c r="M899" i="3"/>
  <c r="M901" i="3"/>
  <c r="L903" i="3"/>
  <c r="L905" i="3"/>
  <c r="M907" i="3"/>
  <c r="M909" i="3"/>
  <c r="M911" i="3"/>
  <c r="L931" i="3"/>
  <c r="L902" i="3"/>
  <c r="L910" i="3"/>
  <c r="M830" i="3"/>
  <c r="M931" i="3"/>
  <c r="M905" i="3"/>
  <c r="M903" i="3"/>
  <c r="M897" i="3"/>
  <c r="M895" i="3"/>
  <c r="L1032" i="3"/>
  <c r="L1022" i="3"/>
  <c r="L1018" i="3"/>
  <c r="L1014" i="3"/>
  <c r="L1010" i="3"/>
  <c r="L1006" i="3"/>
  <c r="L1002" i="3"/>
  <c r="L998" i="3"/>
  <c r="L994" i="3"/>
  <c r="L982" i="3"/>
  <c r="L978" i="3"/>
  <c r="L906" i="3"/>
  <c r="L911" i="3"/>
  <c r="L930" i="3"/>
  <c r="M910" i="3"/>
  <c r="M898" i="3"/>
  <c r="M896" i="3"/>
  <c r="L893" i="3"/>
  <c r="L900" i="3"/>
  <c r="L907" i="3"/>
  <c r="L909" i="3"/>
  <c r="L1011" i="3"/>
  <c r="L1007" i="3"/>
  <c r="L1003" i="3"/>
  <c r="L999" i="3"/>
  <c r="L991" i="3"/>
  <c r="L983" i="3"/>
  <c r="L979" i="3"/>
  <c r="L904" i="3"/>
  <c r="L888" i="3"/>
  <c r="L890" i="3"/>
  <c r="L892" i="3"/>
  <c r="L894" i="3"/>
  <c r="L901" i="3"/>
  <c r="L908" i="3"/>
  <c r="L887" i="3"/>
  <c r="L891" i="3"/>
  <c r="M1183" i="3"/>
  <c r="M1179" i="3"/>
  <c r="M1167" i="3"/>
  <c r="M1163" i="3"/>
  <c r="M1159" i="3"/>
  <c r="M1155" i="3"/>
  <c r="M1151" i="3"/>
  <c r="M1147" i="3"/>
  <c r="M1143" i="3"/>
  <c r="M1139" i="3"/>
  <c r="L1052" i="3"/>
  <c r="L1048" i="3"/>
  <c r="L1044" i="3"/>
  <c r="L1040" i="3"/>
  <c r="L883" i="3"/>
  <c r="M1177" i="3"/>
  <c r="M1173" i="3"/>
  <c r="M1169" i="3"/>
  <c r="M1165" i="3"/>
  <c r="M1161" i="3"/>
  <c r="M1157" i="3"/>
  <c r="M1153" i="3"/>
  <c r="M1149" i="3"/>
  <c r="M1145" i="3"/>
  <c r="M1141" i="3"/>
  <c r="L1023" i="3"/>
  <c r="M881" i="3"/>
  <c r="M993" i="3"/>
  <c r="L882" i="3"/>
  <c r="L884" i="3"/>
  <c r="M1184" i="3"/>
  <c r="M1180" i="3"/>
  <c r="M1176" i="3"/>
  <c r="M1172" i="3"/>
  <c r="M1168" i="3"/>
  <c r="M1164" i="3"/>
  <c r="M1160" i="3"/>
  <c r="M1156" i="3"/>
  <c r="M1152" i="3"/>
  <c r="M1148" i="3"/>
  <c r="M1144" i="3"/>
  <c r="M1140" i="3"/>
  <c r="L990" i="3"/>
  <c r="L886" i="3"/>
  <c r="M1043" i="3"/>
  <c r="L1021" i="3"/>
  <c r="M1025" i="3"/>
  <c r="L881" i="3"/>
  <c r="L885" i="3"/>
  <c r="L1036" i="3"/>
  <c r="L997" i="3"/>
  <c r="L1183" i="3"/>
  <c r="L1070" i="3"/>
  <c r="M1041" i="3"/>
  <c r="M1017" i="3"/>
  <c r="M985" i="3"/>
  <c r="M212" i="3"/>
  <c r="M193" i="3"/>
  <c r="M1178" i="3"/>
  <c r="M1174" i="3"/>
  <c r="M1170" i="3"/>
  <c r="M1166" i="3"/>
  <c r="M1162" i="3"/>
  <c r="M1158" i="3"/>
  <c r="M1154" i="3"/>
  <c r="M1150" i="3"/>
  <c r="M1146" i="3"/>
  <c r="M1142" i="3"/>
  <c r="M1138" i="3"/>
  <c r="L1051" i="3"/>
  <c r="L1047" i="3"/>
  <c r="L1012" i="3"/>
  <c r="L1008" i="3"/>
  <c r="L1004" i="3"/>
  <c r="L1000" i="3"/>
  <c r="L980" i="3"/>
  <c r="L974" i="3"/>
  <c r="L1179" i="3"/>
  <c r="L1175" i="3"/>
  <c r="L1171" i="3"/>
  <c r="L1167" i="3"/>
  <c r="L1163" i="3"/>
  <c r="L1159" i="3"/>
  <c r="L1155" i="3"/>
  <c r="L1151" i="3"/>
  <c r="L1147" i="3"/>
  <c r="L1143" i="3"/>
  <c r="M1009" i="3"/>
  <c r="M973" i="3"/>
  <c r="M1185" i="3"/>
  <c r="M1181" i="3"/>
  <c r="L1027" i="3"/>
  <c r="L1019" i="3"/>
  <c r="L995" i="3"/>
  <c r="M1001" i="3"/>
  <c r="K932" i="3"/>
  <c r="M1175" i="3"/>
  <c r="M1171" i="3"/>
  <c r="L972" i="3"/>
  <c r="L1140" i="3"/>
  <c r="M1052" i="3"/>
  <c r="M1036" i="3"/>
  <c r="M1006" i="3"/>
  <c r="M998" i="3"/>
  <c r="L1043" i="3"/>
  <c r="L1025" i="3"/>
  <c r="L1017" i="3"/>
  <c r="L1009" i="3"/>
  <c r="L1001" i="3"/>
  <c r="L993" i="3"/>
  <c r="L985" i="3"/>
  <c r="L1184" i="3"/>
  <c r="L1180" i="3"/>
  <c r="L1176" i="3"/>
  <c r="L1172" i="3"/>
  <c r="L1168" i="3"/>
  <c r="L1164" i="3"/>
  <c r="L1160" i="3"/>
  <c r="L1156" i="3"/>
  <c r="L1152" i="3"/>
  <c r="L1148" i="3"/>
  <c r="L1144" i="3"/>
  <c r="L1138" i="3"/>
  <c r="L1104" i="3"/>
  <c r="L1102" i="3"/>
  <c r="L1100" i="3"/>
  <c r="L1098" i="3"/>
  <c r="L1096" i="3"/>
  <c r="L1094" i="3"/>
  <c r="L1092" i="3"/>
  <c r="L1090" i="3"/>
  <c r="L1088" i="3"/>
  <c r="L1086" i="3"/>
  <c r="L1084" i="3"/>
  <c r="M1033" i="3"/>
  <c r="L941" i="3"/>
  <c r="L939" i="3"/>
  <c r="L937" i="3"/>
  <c r="L935" i="3"/>
  <c r="L933" i="3"/>
  <c r="M236" i="3"/>
  <c r="L1185" i="3"/>
  <c r="L1181" i="3"/>
  <c r="L1177" i="3"/>
  <c r="L1173" i="3"/>
  <c r="L1169" i="3"/>
  <c r="L1165" i="3"/>
  <c r="L1161" i="3"/>
  <c r="L1157" i="3"/>
  <c r="L1153" i="3"/>
  <c r="L1149" i="3"/>
  <c r="L1145" i="3"/>
  <c r="L1142" i="3"/>
  <c r="L1074" i="3"/>
  <c r="M1051" i="3"/>
  <c r="M1049" i="3"/>
  <c r="M1044" i="3"/>
  <c r="M1035" i="3"/>
  <c r="M1021" i="3"/>
  <c r="M1018" i="3"/>
  <c r="M1013" i="3"/>
  <c r="M1010" i="3"/>
  <c r="M1005" i="3"/>
  <c r="M1002" i="3"/>
  <c r="M997" i="3"/>
  <c r="M994" i="3"/>
  <c r="M981" i="3"/>
  <c r="M978" i="3"/>
  <c r="M974" i="3"/>
  <c r="M1022" i="3"/>
  <c r="M1014" i="3"/>
  <c r="M990" i="3"/>
  <c r="M982" i="3"/>
  <c r="L973" i="3"/>
  <c r="L1186" i="3"/>
  <c r="L1182" i="3"/>
  <c r="L1178" i="3"/>
  <c r="L1174" i="3"/>
  <c r="L1170" i="3"/>
  <c r="L1166" i="3"/>
  <c r="L1162" i="3"/>
  <c r="L1158" i="3"/>
  <c r="L1154" i="3"/>
  <c r="L1150" i="3"/>
  <c r="L1146" i="3"/>
  <c r="L1139" i="3"/>
  <c r="L1105" i="3"/>
  <c r="L1103" i="3"/>
  <c r="L1101" i="3"/>
  <c r="L1099" i="3"/>
  <c r="L1097" i="3"/>
  <c r="L1095" i="3"/>
  <c r="L1093" i="3"/>
  <c r="L1091" i="3"/>
  <c r="L1089" i="3"/>
  <c r="L1087" i="3"/>
  <c r="L1085" i="3"/>
  <c r="L1080" i="3"/>
  <c r="L1078" i="3"/>
  <c r="L1062" i="3"/>
  <c r="L1060" i="3"/>
  <c r="L1058" i="3"/>
  <c r="L1056" i="3"/>
  <c r="L1054" i="3"/>
  <c r="L929" i="3"/>
  <c r="L927" i="3"/>
  <c r="L925" i="3"/>
  <c r="L923" i="3"/>
  <c r="L921" i="3"/>
  <c r="L919" i="3"/>
  <c r="L917" i="3"/>
  <c r="L915" i="3"/>
  <c r="L913" i="3"/>
  <c r="L1079" i="3"/>
  <c r="L1077" i="3"/>
  <c r="L1075" i="3"/>
  <c r="L1071" i="3"/>
  <c r="L1069" i="3"/>
  <c r="L1065" i="3"/>
  <c r="L1061" i="3"/>
  <c r="L1059" i="3"/>
  <c r="L1057" i="3"/>
  <c r="L1055" i="3"/>
  <c r="L1053" i="3"/>
  <c r="M1047" i="3"/>
  <c r="M1045" i="3"/>
  <c r="M1039" i="3"/>
  <c r="M1037" i="3"/>
  <c r="M1029" i="3"/>
  <c r="M1023" i="3"/>
  <c r="M1019" i="3"/>
  <c r="M1015" i="3"/>
  <c r="M1011" i="3"/>
  <c r="M1007" i="3"/>
  <c r="M1003" i="3"/>
  <c r="M999" i="3"/>
  <c r="M995" i="3"/>
  <c r="M991" i="3"/>
  <c r="M983" i="3"/>
  <c r="M979" i="3"/>
  <c r="M975" i="3"/>
  <c r="M971" i="3"/>
  <c r="L1141" i="3"/>
  <c r="M1048" i="3"/>
  <c r="M1040" i="3"/>
  <c r="M1032" i="3"/>
  <c r="M1027" i="3"/>
  <c r="M1024" i="3"/>
  <c r="M1020" i="3"/>
  <c r="M1016" i="3"/>
  <c r="M1012" i="3"/>
  <c r="M1008" i="3"/>
  <c r="M1004" i="3"/>
  <c r="M1000" i="3"/>
  <c r="M996" i="3"/>
  <c r="M992" i="3"/>
  <c r="M984" i="3"/>
  <c r="M980" i="3"/>
  <c r="M972" i="3"/>
  <c r="L946" i="3"/>
  <c r="L942" i="3"/>
  <c r="L940" i="3"/>
  <c r="L938" i="3"/>
  <c r="L936" i="3"/>
  <c r="L934" i="3"/>
  <c r="L928" i="3"/>
  <c r="L926" i="3"/>
  <c r="L924" i="3"/>
  <c r="L922" i="3"/>
  <c r="L920" i="3"/>
  <c r="L918" i="3"/>
  <c r="L916" i="3"/>
  <c r="L914" i="3"/>
  <c r="L912" i="3"/>
  <c r="L1133" i="3"/>
  <c r="M1133" i="3"/>
  <c r="L1125" i="3"/>
  <c r="M1125" i="3"/>
  <c r="L1117" i="3"/>
  <c r="M1117" i="3"/>
  <c r="L1111" i="3"/>
  <c r="M1111" i="3"/>
  <c r="M1050" i="3"/>
  <c r="L1050" i="3"/>
  <c r="L1136" i="3"/>
  <c r="M1136" i="3"/>
  <c r="L1134" i="3"/>
  <c r="M1134" i="3"/>
  <c r="L1132" i="3"/>
  <c r="M1132" i="3"/>
  <c r="L1130" i="3"/>
  <c r="M1130" i="3"/>
  <c r="L1128" i="3"/>
  <c r="M1128" i="3"/>
  <c r="L1126" i="3"/>
  <c r="M1126" i="3"/>
  <c r="L1124" i="3"/>
  <c r="M1124" i="3"/>
  <c r="L1122" i="3"/>
  <c r="M1122" i="3"/>
  <c r="L1120" i="3"/>
  <c r="M1120" i="3"/>
  <c r="L1118" i="3"/>
  <c r="M1118" i="3"/>
  <c r="L1116" i="3"/>
  <c r="M1116" i="3"/>
  <c r="L1114" i="3"/>
  <c r="M1114" i="3"/>
  <c r="L1112" i="3"/>
  <c r="M1112" i="3"/>
  <c r="L1110" i="3"/>
  <c r="M1110" i="3"/>
  <c r="L1108" i="3"/>
  <c r="M1108" i="3"/>
  <c r="L1106" i="3"/>
  <c r="M1106" i="3"/>
  <c r="M1046" i="3"/>
  <c r="L1046" i="3"/>
  <c r="M1038" i="3"/>
  <c r="L1038" i="3"/>
  <c r="M1030" i="3"/>
  <c r="L1030" i="3"/>
  <c r="L1137" i="3"/>
  <c r="M1137" i="3"/>
  <c r="L1135" i="3"/>
  <c r="M1135" i="3"/>
  <c r="L1131" i="3"/>
  <c r="M1131" i="3"/>
  <c r="L1129" i="3"/>
  <c r="M1129" i="3"/>
  <c r="L1127" i="3"/>
  <c r="M1127" i="3"/>
  <c r="L1123" i="3"/>
  <c r="M1123" i="3"/>
  <c r="L1121" i="3"/>
  <c r="M1121" i="3"/>
  <c r="L1119" i="3"/>
  <c r="M1119" i="3"/>
  <c r="L1115" i="3"/>
  <c r="M1115" i="3"/>
  <c r="L1113" i="3"/>
  <c r="M1113" i="3"/>
  <c r="L1109" i="3"/>
  <c r="M1109" i="3"/>
  <c r="L1107" i="3"/>
  <c r="M1107" i="3"/>
  <c r="M1042" i="3"/>
  <c r="L1042" i="3"/>
  <c r="M1026" i="3"/>
  <c r="L1026" i="3"/>
  <c r="M1105" i="3"/>
  <c r="M1104" i="3"/>
  <c r="M1103" i="3"/>
  <c r="M1102" i="3"/>
  <c r="M1101" i="3"/>
  <c r="M1100" i="3"/>
  <c r="M1099" i="3"/>
  <c r="M1098" i="3"/>
  <c r="M1097" i="3"/>
  <c r="M1096" i="3"/>
  <c r="M1095" i="3"/>
  <c r="M1094" i="3"/>
  <c r="M1093" i="3"/>
  <c r="M1092" i="3"/>
  <c r="M1091" i="3"/>
  <c r="M1090" i="3"/>
  <c r="M1089" i="3"/>
  <c r="M1088" i="3"/>
  <c r="M1087" i="3"/>
  <c r="M1086" i="3"/>
  <c r="M1085" i="3"/>
  <c r="M1084" i="3"/>
  <c r="M1080" i="3"/>
  <c r="M1079" i="3"/>
  <c r="M1078" i="3"/>
  <c r="M1077" i="3"/>
  <c r="M1075" i="3"/>
  <c r="M1074" i="3"/>
  <c r="M1071" i="3"/>
  <c r="M1070" i="3"/>
  <c r="M1069" i="3"/>
  <c r="M1065" i="3"/>
  <c r="M1062" i="3"/>
  <c r="M1061" i="3"/>
  <c r="M1060" i="3"/>
  <c r="M1059" i="3"/>
  <c r="M1058" i="3"/>
  <c r="M1057" i="3"/>
  <c r="M1056" i="3"/>
  <c r="M1055" i="3"/>
  <c r="M1054" i="3"/>
  <c r="M1053" i="3"/>
  <c r="L1049" i="3"/>
  <c r="L1045" i="3"/>
  <c r="L1041" i="3"/>
  <c r="L1037" i="3"/>
  <c r="L1033" i="3"/>
  <c r="L1029" i="3"/>
  <c r="L967" i="3"/>
  <c r="M967" i="3"/>
  <c r="L965" i="3"/>
  <c r="M965" i="3"/>
  <c r="L961" i="3"/>
  <c r="M961" i="3"/>
  <c r="L959" i="3"/>
  <c r="M959" i="3"/>
  <c r="L957" i="3"/>
  <c r="M957" i="3"/>
  <c r="L968" i="3"/>
  <c r="M968" i="3"/>
  <c r="L966" i="3"/>
  <c r="M966" i="3"/>
  <c r="L962" i="3"/>
  <c r="M962" i="3"/>
  <c r="L960" i="3"/>
  <c r="M960" i="3"/>
  <c r="L958" i="3"/>
  <c r="M958" i="3"/>
  <c r="M194" i="3"/>
  <c r="M232" i="3"/>
  <c r="M253" i="3"/>
  <c r="M233" i="3"/>
  <c r="M231" i="3"/>
  <c r="M213" i="3"/>
  <c r="L1480" i="3"/>
  <c r="M252" i="3"/>
  <c r="M230" i="3"/>
  <c r="M228" i="3"/>
  <c r="M226" i="3"/>
  <c r="M229" i="3"/>
  <c r="M251" i="3"/>
  <c r="M234" i="3"/>
  <c r="M227" i="3"/>
  <c r="M235" i="3"/>
  <c r="M255" i="3"/>
  <c r="M254" i="3"/>
  <c r="L862" i="3"/>
  <c r="L1482" i="3"/>
  <c r="L1498" i="3"/>
  <c r="L1502" i="3"/>
  <c r="L1481" i="3"/>
  <c r="L1485" i="3"/>
  <c r="L1489" i="3"/>
  <c r="L1493" i="3"/>
  <c r="L1497" i="3"/>
  <c r="L1501" i="3"/>
  <c r="L1483" i="3"/>
  <c r="L1487" i="3"/>
  <c r="L1491" i="3"/>
  <c r="L1495" i="3"/>
  <c r="L1499" i="3"/>
  <c r="L1496" i="3"/>
  <c r="L1484" i="3"/>
  <c r="L1488" i="3"/>
  <c r="L1478" i="3"/>
  <c r="L1500" i="3"/>
  <c r="L1492" i="3"/>
  <c r="L742" i="3"/>
  <c r="L1486" i="3"/>
  <c r="L1479" i="3"/>
  <c r="L1490" i="3"/>
  <c r="L1494" i="3"/>
  <c r="L831" i="3"/>
  <c r="I831" i="3"/>
  <c r="M831" i="3" s="1"/>
  <c r="I822" i="3"/>
  <c r="M822" i="3" s="1"/>
  <c r="L822" i="3"/>
  <c r="K826" i="3"/>
  <c r="M826" i="3" s="1"/>
  <c r="K749" i="3"/>
  <c r="L778" i="3"/>
  <c r="I775" i="3"/>
  <c r="I746" i="3"/>
  <c r="L865" i="3" l="1"/>
  <c r="M864" i="3"/>
  <c r="M872" i="3"/>
  <c r="M868" i="3"/>
  <c r="K876" i="3"/>
  <c r="M873" i="3"/>
  <c r="M870" i="3"/>
  <c r="M865" i="3"/>
  <c r="L864" i="3"/>
  <c r="L868" i="3"/>
  <c r="L873" i="3"/>
  <c r="L872" i="3"/>
  <c r="L870" i="3"/>
  <c r="I829" i="3"/>
  <c r="M829" i="3" s="1"/>
  <c r="N829" i="3"/>
  <c r="N932" i="3"/>
  <c r="I932" i="3"/>
  <c r="M932" i="3" s="1"/>
  <c r="L829" i="3"/>
  <c r="L775" i="3"/>
  <c r="I778" i="3"/>
  <c r="I742" i="3"/>
  <c r="N871" i="3"/>
  <c r="N874" i="3"/>
  <c r="L747" i="3"/>
  <c r="I747" i="3"/>
  <c r="I871" i="3" l="1"/>
  <c r="I874" i="3"/>
  <c r="I749" i="3"/>
  <c r="L932" i="3"/>
  <c r="L749" i="3"/>
  <c r="M874" i="3" l="1"/>
  <c r="L874" i="3"/>
  <c r="L871" i="3"/>
  <c r="M871" i="3"/>
  <c r="I876" i="3"/>
  <c r="K804" i="3"/>
  <c r="K817" i="3" s="1"/>
  <c r="I804" i="3"/>
  <c r="L876" i="3" l="1"/>
  <c r="N812" i="3"/>
  <c r="I812" i="3"/>
  <c r="I814" i="3"/>
  <c r="N814" i="3"/>
  <c r="M804" i="3"/>
  <c r="L804" i="3"/>
  <c r="M814" i="3" l="1"/>
  <c r="L814" i="3"/>
  <c r="M812" i="3"/>
  <c r="L812" i="3"/>
  <c r="I811" i="3"/>
  <c r="N811" i="3"/>
  <c r="I815" i="3" l="1"/>
  <c r="I817" i="3" s="1"/>
  <c r="N815" i="3"/>
  <c r="L811" i="3"/>
  <c r="M811" i="3"/>
  <c r="L833" i="3"/>
  <c r="L815" i="3" l="1"/>
  <c r="L817" i="3" s="1"/>
  <c r="M815" i="3"/>
  <c r="K1585" i="3"/>
  <c r="I1585" i="3"/>
  <c r="K1584" i="3"/>
  <c r="I1584" i="3"/>
  <c r="K1583" i="3"/>
  <c r="I1583" i="3"/>
  <c r="K1582" i="3"/>
  <c r="I1582" i="3"/>
  <c r="K1581" i="3"/>
  <c r="I1581" i="3"/>
  <c r="K1578" i="3"/>
  <c r="I1578" i="3"/>
  <c r="K1575" i="3"/>
  <c r="I1575" i="3"/>
  <c r="K1569" i="3"/>
  <c r="I1569" i="3"/>
  <c r="K1568" i="3"/>
  <c r="I1568" i="3"/>
  <c r="L1567" i="3"/>
  <c r="K1567" i="3"/>
  <c r="I1567" i="3"/>
  <c r="L1566" i="3"/>
  <c r="K1566" i="3"/>
  <c r="I1566" i="3"/>
  <c r="L1565" i="3"/>
  <c r="K1565" i="3"/>
  <c r="I1565" i="3"/>
  <c r="L1564" i="3"/>
  <c r="K1564" i="3"/>
  <c r="I1564" i="3"/>
  <c r="L1563" i="3"/>
  <c r="K1563" i="3"/>
  <c r="I1563" i="3"/>
  <c r="L1562" i="3"/>
  <c r="K1562" i="3"/>
  <c r="I1562" i="3"/>
  <c r="L1561" i="3"/>
  <c r="K1561" i="3"/>
  <c r="I1561" i="3"/>
  <c r="L1560" i="3"/>
  <c r="K1560" i="3"/>
  <c r="I1560" i="3"/>
  <c r="L1559" i="3"/>
  <c r="K1559" i="3"/>
  <c r="I1559" i="3"/>
  <c r="L1558" i="3"/>
  <c r="K1558" i="3"/>
  <c r="I1558" i="3"/>
  <c r="L1557" i="3"/>
  <c r="K1557" i="3"/>
  <c r="I1557" i="3"/>
  <c r="L1556" i="3"/>
  <c r="K1556" i="3"/>
  <c r="I1556" i="3"/>
  <c r="L1555" i="3"/>
  <c r="K1555" i="3"/>
  <c r="I1555" i="3"/>
  <c r="L1554" i="3"/>
  <c r="K1554" i="3"/>
  <c r="I1554" i="3"/>
  <c r="K1264" i="3"/>
  <c r="I1264" i="3"/>
  <c r="K1261" i="3"/>
  <c r="I1261" i="3"/>
  <c r="K1259" i="3"/>
  <c r="I1259" i="3"/>
  <c r="K1257" i="3"/>
  <c r="I1257" i="3"/>
  <c r="K1255" i="3"/>
  <c r="I1255" i="3"/>
  <c r="K1254" i="3"/>
  <c r="I1254" i="3"/>
  <c r="K1252" i="3"/>
  <c r="I1252" i="3"/>
  <c r="I1250" i="3"/>
  <c r="K1246" i="3"/>
  <c r="I1246" i="3"/>
  <c r="K1245" i="3"/>
  <c r="I1245" i="3"/>
  <c r="K1244" i="3"/>
  <c r="I1244" i="3"/>
  <c r="K1243" i="3"/>
  <c r="I1243" i="3"/>
  <c r="K1242" i="3"/>
  <c r="I1242" i="3"/>
  <c r="K1241" i="3"/>
  <c r="I1241" i="3"/>
  <c r="K1240" i="3"/>
  <c r="I1240" i="3"/>
  <c r="K1235" i="3"/>
  <c r="I1235" i="3"/>
  <c r="K1234" i="3"/>
  <c r="I1234" i="3"/>
  <c r="K1233" i="3"/>
  <c r="I1233" i="3"/>
  <c r="K1231" i="3"/>
  <c r="I1231" i="3"/>
  <c r="K1230" i="3"/>
  <c r="I1230" i="3"/>
  <c r="K1229" i="3"/>
  <c r="I1229" i="3"/>
  <c r="K1227" i="3"/>
  <c r="I1227" i="3"/>
  <c r="K1226" i="3"/>
  <c r="I1226" i="3"/>
  <c r="K1225" i="3"/>
  <c r="I1225" i="3"/>
  <c r="K1224" i="3"/>
  <c r="I1224" i="3"/>
  <c r="K1222" i="3"/>
  <c r="I1222" i="3"/>
  <c r="K1221" i="3"/>
  <c r="I1221" i="3"/>
  <c r="K1220" i="3"/>
  <c r="I1220" i="3"/>
  <c r="K1219" i="3"/>
  <c r="I1219" i="3"/>
  <c r="K1216" i="3"/>
  <c r="I1216" i="3"/>
  <c r="K1215" i="3"/>
  <c r="I1215" i="3"/>
  <c r="K1214" i="3"/>
  <c r="I1214" i="3"/>
  <c r="K1213" i="3"/>
  <c r="I1213" i="3"/>
  <c r="K1212" i="3"/>
  <c r="I1212" i="3"/>
  <c r="K1211" i="3"/>
  <c r="I1211" i="3"/>
  <c r="K1209" i="3"/>
  <c r="I1209" i="3"/>
  <c r="K1208" i="3"/>
  <c r="I1208" i="3"/>
  <c r="K1207" i="3"/>
  <c r="I1207" i="3"/>
  <c r="K1206" i="3"/>
  <c r="I1206" i="3"/>
  <c r="K1205" i="3"/>
  <c r="I1205" i="3"/>
  <c r="G1082" i="3"/>
  <c r="G1067" i="3"/>
  <c r="G1066" i="3"/>
  <c r="G989" i="3"/>
  <c r="G988" i="3"/>
  <c r="G987" i="3"/>
  <c r="G986" i="3"/>
  <c r="G955" i="3"/>
  <c r="G954" i="3"/>
  <c r="G953" i="3"/>
  <c r="G952" i="3"/>
  <c r="G951" i="3"/>
  <c r="G950" i="3"/>
  <c r="G949" i="3"/>
  <c r="G948" i="3"/>
  <c r="G947" i="3"/>
  <c r="N945" i="3"/>
  <c r="I1192" i="3"/>
  <c r="K1192" i="3"/>
  <c r="I1194" i="3"/>
  <c r="K1194" i="3"/>
  <c r="I1196" i="3"/>
  <c r="K1196" i="3"/>
  <c r="I1198" i="3"/>
  <c r="K1198" i="3"/>
  <c r="K521" i="3"/>
  <c r="I521" i="3"/>
  <c r="K520" i="3"/>
  <c r="I520" i="3"/>
  <c r="K519" i="3"/>
  <c r="I519" i="3"/>
  <c r="K518" i="3"/>
  <c r="I518" i="3"/>
  <c r="K517" i="3"/>
  <c r="I517" i="3"/>
  <c r="K516" i="3"/>
  <c r="I516" i="3"/>
  <c r="K515" i="3"/>
  <c r="I515" i="3"/>
  <c r="K514" i="3"/>
  <c r="I514" i="3"/>
  <c r="K513" i="3"/>
  <c r="I513" i="3"/>
  <c r="K512" i="3"/>
  <c r="I512" i="3"/>
  <c r="K511" i="3"/>
  <c r="I511" i="3"/>
  <c r="K510" i="3"/>
  <c r="I510" i="3"/>
  <c r="K509" i="3"/>
  <c r="I509" i="3"/>
  <c r="K508" i="3"/>
  <c r="I508" i="3"/>
  <c r="K507" i="3"/>
  <c r="I507" i="3"/>
  <c r="K506" i="3"/>
  <c r="I506" i="3"/>
  <c r="K505" i="3"/>
  <c r="I505" i="3"/>
  <c r="K504" i="3"/>
  <c r="I504" i="3"/>
  <c r="K503" i="3"/>
  <c r="I503" i="3"/>
  <c r="K498" i="3"/>
  <c r="I498" i="3"/>
  <c r="K497" i="3"/>
  <c r="I497" i="3"/>
  <c r="K496" i="3"/>
  <c r="I496" i="3"/>
  <c r="K495" i="3"/>
  <c r="I495" i="3"/>
  <c r="G494" i="3"/>
  <c r="K494" i="3" s="1"/>
  <c r="G493" i="3"/>
  <c r="K493" i="3" s="1"/>
  <c r="K492" i="3"/>
  <c r="I492" i="3"/>
  <c r="K491" i="3"/>
  <c r="I491" i="3"/>
  <c r="K488" i="3"/>
  <c r="I488" i="3"/>
  <c r="K487" i="3"/>
  <c r="I487" i="3"/>
  <c r="K486" i="3"/>
  <c r="I486" i="3"/>
  <c r="K485" i="3"/>
  <c r="I485" i="3"/>
  <c r="K484" i="3"/>
  <c r="I484" i="3"/>
  <c r="K483" i="3"/>
  <c r="I483" i="3"/>
  <c r="K482" i="3"/>
  <c r="I482" i="3"/>
  <c r="K480" i="3"/>
  <c r="I480" i="3"/>
  <c r="K479" i="3"/>
  <c r="I479" i="3"/>
  <c r="K478" i="3"/>
  <c r="I478" i="3"/>
  <c r="K476" i="3"/>
  <c r="I476" i="3"/>
  <c r="K475" i="3"/>
  <c r="I475" i="3"/>
  <c r="K473" i="3"/>
  <c r="I473" i="3"/>
  <c r="K472" i="3"/>
  <c r="I472" i="3"/>
  <c r="K467" i="3"/>
  <c r="I467" i="3"/>
  <c r="K466" i="3"/>
  <c r="I466" i="3"/>
  <c r="K465" i="3"/>
  <c r="I465" i="3"/>
  <c r="K464" i="3"/>
  <c r="I464" i="3"/>
  <c r="K461" i="3"/>
  <c r="I461" i="3"/>
  <c r="K460" i="3"/>
  <c r="I460" i="3"/>
  <c r="K459" i="3"/>
  <c r="I459" i="3"/>
  <c r="K457" i="3"/>
  <c r="I457" i="3"/>
  <c r="K456" i="3"/>
  <c r="I456" i="3"/>
  <c r="K455" i="3"/>
  <c r="I455" i="3"/>
  <c r="K453" i="3"/>
  <c r="I453" i="3"/>
  <c r="G452" i="3"/>
  <c r="K452" i="3" s="1"/>
  <c r="G451" i="3"/>
  <c r="K451" i="3" s="1"/>
  <c r="G450" i="3"/>
  <c r="G449" i="3"/>
  <c r="K449" i="3" s="1"/>
  <c r="K447" i="3"/>
  <c r="I447" i="3"/>
  <c r="K442" i="3"/>
  <c r="I442" i="3"/>
  <c r="K441" i="3"/>
  <c r="I441" i="3"/>
  <c r="K440" i="3"/>
  <c r="I440" i="3"/>
  <c r="K439" i="3"/>
  <c r="I439" i="3"/>
  <c r="K438" i="3"/>
  <c r="I438" i="3"/>
  <c r="K437" i="3"/>
  <c r="I437" i="3"/>
  <c r="K432" i="3"/>
  <c r="I432" i="3"/>
  <c r="K430" i="3"/>
  <c r="I430" i="3"/>
  <c r="K429" i="3"/>
  <c r="I429" i="3"/>
  <c r="K428" i="3"/>
  <c r="I428" i="3"/>
  <c r="K427" i="3"/>
  <c r="I427" i="3"/>
  <c r="G425" i="3"/>
  <c r="K425" i="3" s="1"/>
  <c r="K423" i="3"/>
  <c r="I423" i="3"/>
  <c r="K421" i="3"/>
  <c r="I421" i="3"/>
  <c r="G419" i="3"/>
  <c r="K419" i="3" s="1"/>
  <c r="G417" i="3"/>
  <c r="I417" i="3" s="1"/>
  <c r="K416" i="3"/>
  <c r="I416" i="3"/>
  <c r="K415" i="3"/>
  <c r="I415" i="3"/>
  <c r="G413" i="3"/>
  <c r="I413" i="3" s="1"/>
  <c r="K412" i="3"/>
  <c r="I412" i="3"/>
  <c r="G410" i="3"/>
  <c r="I410" i="3" s="1"/>
  <c r="K408" i="3"/>
  <c r="I408" i="3"/>
  <c r="K406" i="3"/>
  <c r="I406" i="3"/>
  <c r="K404" i="3"/>
  <c r="I404" i="3"/>
  <c r="K403" i="3"/>
  <c r="I403" i="3"/>
  <c r="K401" i="3"/>
  <c r="I401" i="3"/>
  <c r="K400" i="3"/>
  <c r="I400" i="3"/>
  <c r="K399" i="3"/>
  <c r="I399" i="3"/>
  <c r="K398" i="3"/>
  <c r="I398" i="3"/>
  <c r="K397" i="3"/>
  <c r="I397" i="3"/>
  <c r="K396" i="3"/>
  <c r="I396" i="3"/>
  <c r="K391" i="3"/>
  <c r="I391" i="3"/>
  <c r="K390" i="3"/>
  <c r="I390" i="3"/>
  <c r="K389" i="3"/>
  <c r="I389" i="3"/>
  <c r="K388" i="3"/>
  <c r="I388" i="3"/>
  <c r="K387" i="3"/>
  <c r="I387" i="3"/>
  <c r="K386" i="3"/>
  <c r="I386" i="3"/>
  <c r="K385" i="3"/>
  <c r="I385" i="3"/>
  <c r="K384" i="3"/>
  <c r="I384" i="3"/>
  <c r="K379" i="3"/>
  <c r="I379" i="3"/>
  <c r="K378" i="3"/>
  <c r="I378" i="3"/>
  <c r="K377" i="3"/>
  <c r="I377" i="3"/>
  <c r="K376" i="3"/>
  <c r="I376" i="3"/>
  <c r="K371" i="3"/>
  <c r="I371" i="3"/>
  <c r="I374" i="3" s="1"/>
  <c r="K947" i="3" l="1"/>
  <c r="N947" i="3"/>
  <c r="I947" i="3"/>
  <c r="K951" i="3"/>
  <c r="N951" i="3"/>
  <c r="I951" i="3"/>
  <c r="K955" i="3"/>
  <c r="N955" i="3"/>
  <c r="I955" i="3"/>
  <c r="N989" i="3"/>
  <c r="K989" i="3"/>
  <c r="I989" i="3"/>
  <c r="K1067" i="3"/>
  <c r="I1067" i="3"/>
  <c r="N1067" i="3"/>
  <c r="K948" i="3"/>
  <c r="N948" i="3"/>
  <c r="I948" i="3"/>
  <c r="K952" i="3"/>
  <c r="N952" i="3"/>
  <c r="I952" i="3"/>
  <c r="N986" i="3"/>
  <c r="K986" i="3"/>
  <c r="I986" i="3"/>
  <c r="I1031" i="3"/>
  <c r="I1072" i="3"/>
  <c r="K1072" i="3" s="1"/>
  <c r="L1072" i="3" s="1"/>
  <c r="I949" i="3"/>
  <c r="N949" i="3"/>
  <c r="K949" i="3"/>
  <c r="I953" i="3"/>
  <c r="K953" i="3"/>
  <c r="N953" i="3"/>
  <c r="K987" i="3"/>
  <c r="N987" i="3"/>
  <c r="I987" i="3"/>
  <c r="I1034" i="3"/>
  <c r="K1034" i="3" s="1"/>
  <c r="I1076" i="3"/>
  <c r="I945" i="3"/>
  <c r="M945" i="3" s="1"/>
  <c r="K950" i="3"/>
  <c r="N950" i="3"/>
  <c r="I950" i="3"/>
  <c r="K954" i="3"/>
  <c r="N954" i="3"/>
  <c r="I954" i="3"/>
  <c r="K988" i="3"/>
  <c r="N988" i="3"/>
  <c r="I988" i="3"/>
  <c r="N1066" i="3"/>
  <c r="K1066" i="3"/>
  <c r="I1066" i="3"/>
  <c r="N1082" i="3"/>
  <c r="I1082" i="3"/>
  <c r="K1082" i="3"/>
  <c r="L1255" i="3"/>
  <c r="L1198" i="3"/>
  <c r="L406" i="3"/>
  <c r="L456" i="3"/>
  <c r="L476" i="3"/>
  <c r="L1569" i="3"/>
  <c r="L1582" i="3"/>
  <c r="L1206" i="3"/>
  <c r="L1211" i="3"/>
  <c r="L1215" i="3"/>
  <c r="L1221" i="3"/>
  <c r="L1264" i="3"/>
  <c r="L1222" i="3"/>
  <c r="L1227" i="3"/>
  <c r="L1568" i="3"/>
  <c r="L1581" i="3"/>
  <c r="L1585" i="3"/>
  <c r="L1242" i="3"/>
  <c r="L1583" i="3"/>
  <c r="L438" i="3"/>
  <c r="L461" i="3"/>
  <c r="L486" i="3"/>
  <c r="L521" i="3"/>
  <c r="L1226" i="3"/>
  <c r="L1254" i="3"/>
  <c r="L1578" i="3"/>
  <c r="L1584" i="3"/>
  <c r="L510" i="3"/>
  <c r="L1205" i="3"/>
  <c r="L1575" i="3"/>
  <c r="I450" i="3"/>
  <c r="L466" i="3"/>
  <c r="L1207" i="3"/>
  <c r="L1231" i="3"/>
  <c r="L1244" i="3"/>
  <c r="L514" i="3"/>
  <c r="L1252" i="3"/>
  <c r="L1259" i="3"/>
  <c r="L518" i="3"/>
  <c r="L484" i="3"/>
  <c r="L495" i="3"/>
  <c r="L503" i="3"/>
  <c r="L507" i="3"/>
  <c r="L511" i="3"/>
  <c r="L515" i="3"/>
  <c r="L377" i="3"/>
  <c r="L487" i="3"/>
  <c r="L1216" i="3"/>
  <c r="L416" i="3"/>
  <c r="L457" i="3"/>
  <c r="L478" i="3"/>
  <c r="L1213" i="3"/>
  <c r="L1219" i="3"/>
  <c r="L1241" i="3"/>
  <c r="L1209" i="3"/>
  <c r="L1220" i="3"/>
  <c r="L1229" i="3"/>
  <c r="L1246" i="3"/>
  <c r="L391" i="3"/>
  <c r="L480" i="3"/>
  <c r="L1225" i="3"/>
  <c r="L1243" i="3"/>
  <c r="L421" i="3"/>
  <c r="K1250" i="3"/>
  <c r="L1250" i="3" s="1"/>
  <c r="L1235" i="3"/>
  <c r="L432" i="3"/>
  <c r="L473" i="3"/>
  <c r="I1201" i="3"/>
  <c r="L1208" i="3"/>
  <c r="L1230" i="3"/>
  <c r="L1192" i="3"/>
  <c r="K413" i="3"/>
  <c r="L413" i="3" s="1"/>
  <c r="L428" i="3"/>
  <c r="I1247" i="3"/>
  <c r="K1249" i="3"/>
  <c r="L385" i="3"/>
  <c r="L496" i="3"/>
  <c r="L1214" i="3"/>
  <c r="L1224" i="3"/>
  <c r="L1261" i="3"/>
  <c r="L401" i="3"/>
  <c r="L408" i="3"/>
  <c r="I1238" i="3"/>
  <c r="I470" i="3"/>
  <c r="L512" i="3"/>
  <c r="L1196" i="3"/>
  <c r="K1201" i="3"/>
  <c r="L1212" i="3"/>
  <c r="L1234" i="3"/>
  <c r="L1245" i="3"/>
  <c r="L1257" i="3"/>
  <c r="L1233" i="3"/>
  <c r="L1240" i="3"/>
  <c r="L389" i="3"/>
  <c r="L397" i="3"/>
  <c r="L415" i="3"/>
  <c r="L441" i="3"/>
  <c r="L455" i="3"/>
  <c r="L460" i="3"/>
  <c r="L488" i="3"/>
  <c r="I494" i="3"/>
  <c r="L494" i="3" s="1"/>
  <c r="L509" i="3"/>
  <c r="L517" i="3"/>
  <c r="L378" i="3"/>
  <c r="L423" i="3"/>
  <c r="L379" i="3"/>
  <c r="L403" i="3"/>
  <c r="K443" i="3"/>
  <c r="L447" i="3"/>
  <c r="L467" i="3"/>
  <c r="K450" i="3"/>
  <c r="L399" i="3"/>
  <c r="L412" i="3"/>
  <c r="L519" i="3"/>
  <c r="L427" i="3"/>
  <c r="L388" i="3"/>
  <c r="L400" i="3"/>
  <c r="I419" i="3"/>
  <c r="L419" i="3" s="1"/>
  <c r="L453" i="3"/>
  <c r="L459" i="3"/>
  <c r="L465" i="3"/>
  <c r="L483" i="3"/>
  <c r="L504" i="3"/>
  <c r="L508" i="3"/>
  <c r="L1194" i="3"/>
  <c r="L505" i="3"/>
  <c r="L520" i="3"/>
  <c r="L371" i="3"/>
  <c r="L472" i="3"/>
  <c r="L485" i="3"/>
  <c r="L506" i="3"/>
  <c r="L513" i="3"/>
  <c r="I372" i="3"/>
  <c r="K372" i="3" s="1"/>
  <c r="L372" i="3" s="1"/>
  <c r="K445" i="3"/>
  <c r="I373" i="3"/>
  <c r="K373" i="3" s="1"/>
  <c r="L373" i="3" s="1"/>
  <c r="L396" i="3"/>
  <c r="L404" i="3"/>
  <c r="K410" i="3"/>
  <c r="L410" i="3" s="1"/>
  <c r="L440" i="3"/>
  <c r="I452" i="3"/>
  <c r="L452" i="3" s="1"/>
  <c r="L482" i="3"/>
  <c r="I425" i="3"/>
  <c r="L425" i="3" s="1"/>
  <c r="L429" i="3"/>
  <c r="L437" i="3"/>
  <c r="L498" i="3"/>
  <c r="I381" i="3"/>
  <c r="K381" i="3" s="1"/>
  <c r="L381" i="3" s="1"/>
  <c r="L390" i="3"/>
  <c r="L387" i="3"/>
  <c r="L398" i="3"/>
  <c r="L430" i="3"/>
  <c r="L442" i="3"/>
  <c r="L475" i="3"/>
  <c r="L479" i="3"/>
  <c r="L497" i="3"/>
  <c r="L516" i="3"/>
  <c r="L386" i="3"/>
  <c r="K374" i="3"/>
  <c r="L374" i="3" s="1"/>
  <c r="I449" i="3"/>
  <c r="L449" i="3" s="1"/>
  <c r="L464" i="3"/>
  <c r="L492" i="3"/>
  <c r="I380" i="3"/>
  <c r="L384" i="3"/>
  <c r="L439" i="3"/>
  <c r="K417" i="3"/>
  <c r="L417" i="3" s="1"/>
  <c r="I382" i="3"/>
  <c r="I451" i="3"/>
  <c r="L451" i="3" s="1"/>
  <c r="I493" i="3"/>
  <c r="L493" i="3" s="1"/>
  <c r="L376" i="3"/>
  <c r="L491" i="3"/>
  <c r="K1238" i="3" l="1"/>
  <c r="M947" i="3"/>
  <c r="M987" i="3"/>
  <c r="L949" i="3"/>
  <c r="L1082" i="3"/>
  <c r="L1066" i="3"/>
  <c r="M1067" i="3"/>
  <c r="K1031" i="3"/>
  <c r="M1031" i="3" s="1"/>
  <c r="N1031" i="3"/>
  <c r="L986" i="3"/>
  <c r="L948" i="3"/>
  <c r="L989" i="3"/>
  <c r="L951" i="3"/>
  <c r="L988" i="3"/>
  <c r="L950" i="3"/>
  <c r="I964" i="3"/>
  <c r="K964" i="3" s="1"/>
  <c r="L953" i="3"/>
  <c r="M953" i="3"/>
  <c r="N1072" i="3"/>
  <c r="I963" i="3"/>
  <c r="I1083" i="3"/>
  <c r="K1083" i="3" s="1"/>
  <c r="L1083" i="3" s="1"/>
  <c r="M1066" i="3"/>
  <c r="N1034" i="3"/>
  <c r="M1072" i="3"/>
  <c r="M986" i="3"/>
  <c r="M989" i="3"/>
  <c r="I1073" i="3"/>
  <c r="L945" i="3"/>
  <c r="M948" i="3"/>
  <c r="M951" i="3"/>
  <c r="I944" i="3"/>
  <c r="K944" i="3" s="1"/>
  <c r="L944" i="3" s="1"/>
  <c r="M988" i="3"/>
  <c r="M950" i="3"/>
  <c r="M1034" i="3"/>
  <c r="L1034" i="3"/>
  <c r="I977" i="3"/>
  <c r="M1082" i="3"/>
  <c r="M954" i="3"/>
  <c r="L954" i="3"/>
  <c r="L987" i="3"/>
  <c r="M949" i="3"/>
  <c r="L952" i="3"/>
  <c r="M952" i="3"/>
  <c r="L1067" i="3"/>
  <c r="M955" i="3"/>
  <c r="L955" i="3"/>
  <c r="L947" i="3"/>
  <c r="I943" i="3"/>
  <c r="I976" i="3"/>
  <c r="I1064" i="3"/>
  <c r="I969" i="3"/>
  <c r="I1081" i="3"/>
  <c r="I1063" i="3"/>
  <c r="L450" i="3"/>
  <c r="L1238" i="3"/>
  <c r="I443" i="3"/>
  <c r="L443" i="3" s="1"/>
  <c r="K1247" i="3"/>
  <c r="L1247" i="3" s="1"/>
  <c r="K470" i="3"/>
  <c r="L470" i="3" s="1"/>
  <c r="I445" i="3"/>
  <c r="L445" i="3" s="1"/>
  <c r="I1249" i="3"/>
  <c r="L1249" i="3" s="1"/>
  <c r="L1201" i="3"/>
  <c r="I1237" i="3"/>
  <c r="K1237" i="3"/>
  <c r="K1236" i="3"/>
  <c r="I1236" i="3"/>
  <c r="K1248" i="3"/>
  <c r="I1248" i="3"/>
  <c r="K500" i="3"/>
  <c r="K501" i="3"/>
  <c r="K382" i="3"/>
  <c r="L382" i="3" s="1"/>
  <c r="K444" i="3"/>
  <c r="I444" i="3"/>
  <c r="K394" i="3"/>
  <c r="I394" i="3"/>
  <c r="K469" i="3"/>
  <c r="I469" i="3"/>
  <c r="K393" i="3"/>
  <c r="I393" i="3"/>
  <c r="K380" i="3"/>
  <c r="L380" i="3" s="1"/>
  <c r="I392" i="3"/>
  <c r="K392" i="3"/>
  <c r="K468" i="3"/>
  <c r="I468" i="3"/>
  <c r="L1031" i="3" l="1"/>
  <c r="M944" i="3"/>
  <c r="N944" i="3"/>
  <c r="K1073" i="3"/>
  <c r="L1073" i="3" s="1"/>
  <c r="N1073" i="3"/>
  <c r="N1083" i="3"/>
  <c r="K1076" i="3"/>
  <c r="N1076" i="3"/>
  <c r="M1083" i="3"/>
  <c r="N964" i="3"/>
  <c r="I956" i="3"/>
  <c r="I970" i="3" s="1"/>
  <c r="L964" i="3"/>
  <c r="M964" i="3"/>
  <c r="I1068" i="3"/>
  <c r="N943" i="3"/>
  <c r="L1236" i="3"/>
  <c r="L444" i="3"/>
  <c r="L394" i="3"/>
  <c r="L1248" i="3"/>
  <c r="L1237" i="3"/>
  <c r="I500" i="3"/>
  <c r="L500" i="3" s="1"/>
  <c r="I501" i="3"/>
  <c r="L501" i="3" s="1"/>
  <c r="L393" i="3"/>
  <c r="L469" i="3"/>
  <c r="L468" i="3"/>
  <c r="K499" i="3"/>
  <c r="I499" i="3"/>
  <c r="L392" i="3"/>
  <c r="M1073" i="3" l="1"/>
  <c r="K956" i="3"/>
  <c r="L956" i="3" s="1"/>
  <c r="K943" i="3"/>
  <c r="M943" i="3" s="1"/>
  <c r="K1081" i="3"/>
  <c r="N1081" i="3"/>
  <c r="K976" i="3"/>
  <c r="N976" i="3"/>
  <c r="K963" i="3"/>
  <c r="N963" i="3"/>
  <c r="K1064" i="3"/>
  <c r="N1064" i="3"/>
  <c r="L1076" i="3"/>
  <c r="M1076" i="3"/>
  <c r="K977" i="3"/>
  <c r="N977" i="3"/>
  <c r="I1028" i="3"/>
  <c r="K1063" i="3"/>
  <c r="N1063" i="3"/>
  <c r="K969" i="3"/>
  <c r="N969" i="3"/>
  <c r="L499" i="3"/>
  <c r="K1465" i="3"/>
  <c r="I1465" i="3"/>
  <c r="K1463" i="3"/>
  <c r="I1463" i="3"/>
  <c r="K1461" i="3"/>
  <c r="I1461" i="3"/>
  <c r="K1459" i="3"/>
  <c r="I1459" i="3"/>
  <c r="K1457" i="3"/>
  <c r="I1457" i="3"/>
  <c r="K1455" i="3"/>
  <c r="I1455" i="3"/>
  <c r="K1453" i="3"/>
  <c r="I1453" i="3"/>
  <c r="K1450" i="3"/>
  <c r="I1450" i="3"/>
  <c r="K1449" i="3"/>
  <c r="I1449" i="3"/>
  <c r="K1447" i="3"/>
  <c r="I1447" i="3"/>
  <c r="K1446" i="3"/>
  <c r="I1446" i="3"/>
  <c r="K1444" i="3"/>
  <c r="I1444" i="3"/>
  <c r="K1443" i="3"/>
  <c r="I1443" i="3"/>
  <c r="K1441" i="3"/>
  <c r="I1441" i="3"/>
  <c r="K1440" i="3"/>
  <c r="I1440" i="3"/>
  <c r="K1438" i="3"/>
  <c r="I1438" i="3"/>
  <c r="K1437" i="3"/>
  <c r="I1437" i="3"/>
  <c r="K1435" i="3"/>
  <c r="I1435" i="3"/>
  <c r="K1434" i="3"/>
  <c r="I1434" i="3"/>
  <c r="K1432" i="3"/>
  <c r="I1432" i="3"/>
  <c r="K1431" i="3"/>
  <c r="I1431" i="3"/>
  <c r="K1429" i="3"/>
  <c r="I1429" i="3"/>
  <c r="K1428" i="3"/>
  <c r="I1428" i="3"/>
  <c r="K1426" i="3"/>
  <c r="I1426" i="3"/>
  <c r="K1425" i="3"/>
  <c r="I1425" i="3"/>
  <c r="K1423" i="3"/>
  <c r="I1423" i="3"/>
  <c r="K1422" i="3"/>
  <c r="I1422" i="3"/>
  <c r="K1420" i="3"/>
  <c r="I1420" i="3"/>
  <c r="K1419" i="3"/>
  <c r="I1419" i="3"/>
  <c r="K1417" i="3"/>
  <c r="I1417" i="3"/>
  <c r="K1416" i="3"/>
  <c r="I1416" i="3"/>
  <c r="K1414" i="3"/>
  <c r="I1414" i="3"/>
  <c r="K1413" i="3"/>
  <c r="I1413" i="3"/>
  <c r="K1412" i="3"/>
  <c r="I1412" i="3"/>
  <c r="K1411" i="3"/>
  <c r="I1411" i="3"/>
  <c r="K1409" i="3"/>
  <c r="I1409" i="3"/>
  <c r="K1407" i="3"/>
  <c r="I1407" i="3"/>
  <c r="K1405" i="3"/>
  <c r="I1405" i="3"/>
  <c r="K1403" i="3"/>
  <c r="I1403" i="3"/>
  <c r="K1401" i="3"/>
  <c r="I1401" i="3"/>
  <c r="K1399" i="3"/>
  <c r="I1399" i="3"/>
  <c r="K1397" i="3"/>
  <c r="I1397" i="3"/>
  <c r="K1395" i="3"/>
  <c r="I1395" i="3"/>
  <c r="K1393" i="3"/>
  <c r="I1393" i="3"/>
  <c r="K1391" i="3"/>
  <c r="I1391" i="3"/>
  <c r="K1389" i="3"/>
  <c r="I1389" i="3"/>
  <c r="K1387" i="3"/>
  <c r="I1387" i="3"/>
  <c r="K1385" i="3"/>
  <c r="I1385" i="3"/>
  <c r="K1383" i="3"/>
  <c r="I1383" i="3"/>
  <c r="K1381" i="3"/>
  <c r="I1381" i="3"/>
  <c r="K1379" i="3"/>
  <c r="I1379" i="3"/>
  <c r="K1377" i="3"/>
  <c r="I1377" i="3"/>
  <c r="K1375" i="3"/>
  <c r="I1375" i="3"/>
  <c r="K1373" i="3"/>
  <c r="I1373" i="3"/>
  <c r="K1371" i="3"/>
  <c r="I1371" i="3"/>
  <c r="K1370" i="3"/>
  <c r="I1370" i="3"/>
  <c r="K1368" i="3"/>
  <c r="I1368" i="3"/>
  <c r="K1366" i="3"/>
  <c r="I1366" i="3"/>
  <c r="K1362" i="3"/>
  <c r="I1362" i="3"/>
  <c r="K1360" i="3"/>
  <c r="I1360" i="3"/>
  <c r="K1358" i="3"/>
  <c r="I1358" i="3"/>
  <c r="K1355" i="3"/>
  <c r="I1355" i="3"/>
  <c r="K1354" i="3"/>
  <c r="I1354" i="3"/>
  <c r="K1353" i="3"/>
  <c r="I1353" i="3"/>
  <c r="K1352" i="3"/>
  <c r="I1352" i="3"/>
  <c r="K1351" i="3"/>
  <c r="I1351" i="3"/>
  <c r="K1349" i="3"/>
  <c r="I1349" i="3"/>
  <c r="K1347" i="3"/>
  <c r="I1347" i="3"/>
  <c r="K1345" i="3"/>
  <c r="I1345" i="3"/>
  <c r="K1344" i="3"/>
  <c r="I1344" i="3"/>
  <c r="K1342" i="3"/>
  <c r="I1342" i="3"/>
  <c r="K1340" i="3"/>
  <c r="I1340" i="3"/>
  <c r="K1338" i="3"/>
  <c r="I1338" i="3"/>
  <c r="K1336" i="3"/>
  <c r="I1336" i="3"/>
  <c r="K1335" i="3"/>
  <c r="I1335" i="3"/>
  <c r="K1333" i="3"/>
  <c r="I1333" i="3"/>
  <c r="K1331" i="3"/>
  <c r="I1331" i="3"/>
  <c r="K1330" i="3"/>
  <c r="I1330" i="3"/>
  <c r="K1328" i="3"/>
  <c r="I1328" i="3"/>
  <c r="K1326" i="3"/>
  <c r="I1326" i="3"/>
  <c r="K1324" i="3"/>
  <c r="I1324" i="3"/>
  <c r="K1323" i="3"/>
  <c r="I1323" i="3"/>
  <c r="K1322" i="3"/>
  <c r="I1322" i="3"/>
  <c r="K1320" i="3"/>
  <c r="I1320" i="3"/>
  <c r="K1319" i="3"/>
  <c r="I1319" i="3"/>
  <c r="K1318" i="3"/>
  <c r="I1318" i="3"/>
  <c r="K1316" i="3"/>
  <c r="I1316" i="3"/>
  <c r="K1314" i="3"/>
  <c r="I1314" i="3"/>
  <c r="K1312" i="3"/>
  <c r="I1312" i="3"/>
  <c r="K1310" i="3"/>
  <c r="I1310" i="3"/>
  <c r="K1308" i="3"/>
  <c r="I1308" i="3"/>
  <c r="K1306" i="3"/>
  <c r="I1306" i="3"/>
  <c r="K1305" i="3"/>
  <c r="I1305" i="3"/>
  <c r="K1303" i="3"/>
  <c r="I1303" i="3"/>
  <c r="K1302" i="3"/>
  <c r="I1302" i="3"/>
  <c r="K1300" i="3"/>
  <c r="I1300" i="3"/>
  <c r="K1298" i="3"/>
  <c r="I1298" i="3"/>
  <c r="K1296" i="3"/>
  <c r="I1296" i="3"/>
  <c r="K1295" i="3"/>
  <c r="I1295" i="3"/>
  <c r="K1293" i="3"/>
  <c r="I1293" i="3"/>
  <c r="K1291" i="3"/>
  <c r="I1291" i="3"/>
  <c r="K1289" i="3"/>
  <c r="I1289" i="3"/>
  <c r="K1287" i="3"/>
  <c r="I1287" i="3"/>
  <c r="K1285" i="3"/>
  <c r="I1285" i="3"/>
  <c r="K1283" i="3"/>
  <c r="I1283" i="3"/>
  <c r="K1281" i="3"/>
  <c r="I1281" i="3"/>
  <c r="K1279" i="3"/>
  <c r="I1279" i="3"/>
  <c r="K1277" i="3"/>
  <c r="I1277" i="3"/>
  <c r="K1275" i="3"/>
  <c r="I1275" i="3"/>
  <c r="I1474" i="3"/>
  <c r="K1474" i="3"/>
  <c r="L1474" i="3"/>
  <c r="L1287" i="3" l="1"/>
  <c r="L1295" i="3"/>
  <c r="L1302" i="3"/>
  <c r="L1305" i="3"/>
  <c r="L1403" i="3"/>
  <c r="L1411" i="3"/>
  <c r="L1416" i="3"/>
  <c r="L1434" i="3"/>
  <c r="L1440" i="3"/>
  <c r="L1446" i="3"/>
  <c r="L1453" i="3"/>
  <c r="M956" i="3"/>
  <c r="N956" i="3"/>
  <c r="L1063" i="3"/>
  <c r="M1063" i="3"/>
  <c r="M977" i="3"/>
  <c r="L977" i="3"/>
  <c r="L1064" i="3"/>
  <c r="M1064" i="3"/>
  <c r="I1188" i="3"/>
  <c r="M976" i="3"/>
  <c r="L976" i="3"/>
  <c r="L1081" i="3"/>
  <c r="M1081" i="3"/>
  <c r="L1461" i="3"/>
  <c r="L969" i="3"/>
  <c r="M969" i="3"/>
  <c r="K1068" i="3"/>
  <c r="N1068" i="3"/>
  <c r="M963" i="3"/>
  <c r="L963" i="3"/>
  <c r="L943" i="3"/>
  <c r="L1412" i="3"/>
  <c r="L1417" i="3"/>
  <c r="L1423" i="3"/>
  <c r="L1429" i="3"/>
  <c r="L1435" i="3"/>
  <c r="L1455" i="3"/>
  <c r="L1326" i="3"/>
  <c r="L1463" i="3"/>
  <c r="L1318" i="3"/>
  <c r="L1323" i="3"/>
  <c r="L1351" i="3"/>
  <c r="L1355" i="3"/>
  <c r="L1366" i="3"/>
  <c r="L1373" i="3"/>
  <c r="L1381" i="3"/>
  <c r="L1389" i="3"/>
  <c r="L1397" i="3"/>
  <c r="L1360" i="3"/>
  <c r="L1370" i="3"/>
  <c r="L1393" i="3"/>
  <c r="L1401" i="3"/>
  <c r="L1281" i="3"/>
  <c r="L1289" i="3"/>
  <c r="L1296" i="3"/>
  <c r="L1303" i="3"/>
  <c r="L1328" i="3"/>
  <c r="L1335" i="3"/>
  <c r="L1342" i="3"/>
  <c r="L1349" i="3"/>
  <c r="L1354" i="3"/>
  <c r="L1362" i="3"/>
  <c r="L1371" i="3"/>
  <c r="L1379" i="3"/>
  <c r="L1387" i="3"/>
  <c r="L1312" i="3"/>
  <c r="L1277" i="3"/>
  <c r="L1285" i="3"/>
  <c r="L1293" i="3"/>
  <c r="L1300" i="3"/>
  <c r="L1338" i="3"/>
  <c r="L1345" i="3"/>
  <c r="L1352" i="3"/>
  <c r="L1358" i="3"/>
  <c r="L1368" i="3"/>
  <c r="L1383" i="3"/>
  <c r="L1391" i="3"/>
  <c r="L1399" i="3"/>
  <c r="L1314" i="3"/>
  <c r="L1320" i="3"/>
  <c r="L1407" i="3"/>
  <c r="L1413" i="3"/>
  <c r="L1419" i="3"/>
  <c r="L1425" i="3"/>
  <c r="L1465" i="3"/>
  <c r="L1322" i="3"/>
  <c r="L1409" i="3"/>
  <c r="L1420" i="3"/>
  <c r="L1426" i="3"/>
  <c r="L1432" i="3"/>
  <c r="L1438" i="3"/>
  <c r="L1450" i="3"/>
  <c r="L1459" i="3"/>
  <c r="L1319" i="3"/>
  <c r="L1330" i="3"/>
  <c r="L1336" i="3"/>
  <c r="L1344" i="3"/>
  <c r="L1324" i="3"/>
  <c r="L1395" i="3"/>
  <c r="L1431" i="3"/>
  <c r="L1437" i="3"/>
  <c r="L1443" i="3"/>
  <c r="L1449" i="3"/>
  <c r="L1457" i="3"/>
  <c r="L1275" i="3"/>
  <c r="L1283" i="3"/>
  <c r="L1291" i="3"/>
  <c r="L1298" i="3"/>
  <c r="L1310" i="3"/>
  <c r="L1316" i="3"/>
  <c r="L1333" i="3"/>
  <c r="L1340" i="3"/>
  <c r="L1347" i="3"/>
  <c r="L1375" i="3"/>
  <c r="L1405" i="3"/>
  <c r="L1422" i="3"/>
  <c r="L1441" i="3"/>
  <c r="L1306" i="3"/>
  <c r="L1447" i="3"/>
  <c r="L1377" i="3"/>
  <c r="L1428" i="3"/>
  <c r="K1467" i="3"/>
  <c r="L1279" i="3"/>
  <c r="L1308" i="3"/>
  <c r="L1331" i="3"/>
  <c r="L1353" i="3"/>
  <c r="L1385" i="3"/>
  <c r="L1414" i="3"/>
  <c r="L1444" i="3"/>
  <c r="I1467" i="3"/>
  <c r="G119" i="3"/>
  <c r="G98" i="3"/>
  <c r="G102" i="3"/>
  <c r="G101" i="3"/>
  <c r="G93" i="3"/>
  <c r="G92" i="3"/>
  <c r="G89" i="3"/>
  <c r="G86" i="3"/>
  <c r="G83" i="3"/>
  <c r="G80" i="3"/>
  <c r="N970" i="3" l="1"/>
  <c r="K970" i="3"/>
  <c r="K1028" i="3"/>
  <c r="N1028" i="3"/>
  <c r="L1068" i="3"/>
  <c r="M1068" i="3"/>
  <c r="L1467" i="3"/>
  <c r="N1265" i="3"/>
  <c r="N1254" i="3"/>
  <c r="N1252" i="3"/>
  <c r="L1028" i="3" l="1"/>
  <c r="M1028" i="3"/>
  <c r="M970" i="3"/>
  <c r="L970" i="3"/>
  <c r="K1188" i="3"/>
  <c r="M1252" i="3"/>
  <c r="M1265" i="3"/>
  <c r="M1254" i="3"/>
  <c r="N1246" i="3"/>
  <c r="N1245" i="3"/>
  <c r="N1244" i="3"/>
  <c r="N1243" i="3"/>
  <c r="N1242" i="3"/>
  <c r="N1241" i="3"/>
  <c r="N1240" i="3"/>
  <c r="N1235" i="3"/>
  <c r="N1234" i="3"/>
  <c r="N1233" i="3"/>
  <c r="N1231" i="3"/>
  <c r="N1230" i="3"/>
  <c r="N1229" i="3"/>
  <c r="L1188" i="3" l="1"/>
  <c r="M1240" i="3"/>
  <c r="M1245" i="3"/>
  <c r="N1250" i="3"/>
  <c r="M1242" i="3"/>
  <c r="M1234" i="3"/>
  <c r="M1250" i="3"/>
  <c r="M1244" i="3"/>
  <c r="M1243" i="3"/>
  <c r="M1241" i="3"/>
  <c r="M1246" i="3"/>
  <c r="M1235" i="3"/>
  <c r="M1233" i="3"/>
  <c r="M1231" i="3"/>
  <c r="M1230" i="3"/>
  <c r="M1229" i="3"/>
  <c r="N1227" i="3"/>
  <c r="N1226" i="3"/>
  <c r="N1225" i="3"/>
  <c r="N1224" i="3"/>
  <c r="N1222" i="3"/>
  <c r="N1221" i="3"/>
  <c r="N1220" i="3"/>
  <c r="N1219" i="3"/>
  <c r="N1216" i="3"/>
  <c r="N1215" i="3"/>
  <c r="N1214" i="3"/>
  <c r="N1213" i="3"/>
  <c r="N1212" i="3"/>
  <c r="N1211" i="3"/>
  <c r="N1209" i="3"/>
  <c r="N1208" i="3"/>
  <c r="N1207" i="3"/>
  <c r="N1206" i="3"/>
  <c r="N1205" i="3"/>
  <c r="N1236" i="3" l="1"/>
  <c r="M1207" i="3"/>
  <c r="M1212" i="3"/>
  <c r="N1237" i="3"/>
  <c r="M1213" i="3"/>
  <c r="N1238" i="3"/>
  <c r="M1238" i="3"/>
  <c r="M1226" i="3"/>
  <c r="N1247" i="3"/>
  <c r="N1249" i="3"/>
  <c r="M1208" i="3"/>
  <c r="M1248" i="3"/>
  <c r="M1206" i="3"/>
  <c r="M1222" i="3"/>
  <c r="M1209" i="3"/>
  <c r="M1220" i="3"/>
  <c r="N1248" i="3"/>
  <c r="M1225" i="3"/>
  <c r="M1227" i="3"/>
  <c r="M1224" i="3"/>
  <c r="M1221" i="3"/>
  <c r="M1219" i="3"/>
  <c r="M1216" i="3"/>
  <c r="M1215" i="3"/>
  <c r="M1214" i="3"/>
  <c r="M1211" i="3"/>
  <c r="M1205" i="3"/>
  <c r="N876" i="3" l="1"/>
  <c r="F32" i="9"/>
  <c r="M876" i="3"/>
  <c r="M1249" i="3"/>
  <c r="M1247" i="3"/>
  <c r="N1268" i="3"/>
  <c r="I1268" i="3"/>
  <c r="M1237" i="3"/>
  <c r="N1269" i="3"/>
  <c r="M1269" i="3"/>
  <c r="N1202" i="3"/>
  <c r="M1202" i="3"/>
  <c r="M1236" i="3" l="1"/>
  <c r="K1268" i="3"/>
  <c r="M1268" i="3" s="1"/>
  <c r="L1268" i="3"/>
  <c r="F36" i="9" s="1"/>
  <c r="N881" i="3" l="1"/>
  <c r="N1188" i="3" s="1"/>
  <c r="K1572" i="3" l="1"/>
  <c r="I1572" i="3"/>
  <c r="N1572" i="3"/>
  <c r="L1572" i="3"/>
  <c r="M1572" i="3" l="1"/>
  <c r="L1504" i="3"/>
  <c r="N478" i="3" l="1"/>
  <c r="N1515" i="3" l="1"/>
  <c r="M71" i="3"/>
  <c r="M70" i="3"/>
  <c r="N75" i="3"/>
  <c r="K75" i="3"/>
  <c r="I75" i="3"/>
  <c r="N74" i="3"/>
  <c r="K74" i="3"/>
  <c r="I74" i="3"/>
  <c r="N73" i="3"/>
  <c r="K73" i="3"/>
  <c r="I73" i="3"/>
  <c r="M72" i="3"/>
  <c r="M82" i="3"/>
  <c r="M81" i="3"/>
  <c r="N80" i="3"/>
  <c r="K80" i="3"/>
  <c r="I80" i="3"/>
  <c r="M79" i="3"/>
  <c r="M78" i="3"/>
  <c r="I77" i="3" l="1"/>
  <c r="K77" i="3"/>
  <c r="M478" i="3"/>
  <c r="M1515" i="3"/>
  <c r="L75" i="3"/>
  <c r="M73" i="3"/>
  <c r="M75" i="3"/>
  <c r="N77" i="3"/>
  <c r="M74" i="3"/>
  <c r="L73" i="3"/>
  <c r="L74" i="3"/>
  <c r="M80" i="3"/>
  <c r="L80" i="3"/>
  <c r="N1516" i="3"/>
  <c r="N1514" i="3"/>
  <c r="N1513" i="3"/>
  <c r="N1512" i="3"/>
  <c r="N1511" i="3"/>
  <c r="N1510" i="3"/>
  <c r="N1509" i="3"/>
  <c r="N1508" i="3"/>
  <c r="N1507" i="3"/>
  <c r="N1518" i="3" l="1"/>
  <c r="K1504" i="3"/>
  <c r="L77" i="3"/>
  <c r="F14" i="9" s="1"/>
  <c r="M1508" i="3"/>
  <c r="M1516" i="3"/>
  <c r="M1513" i="3"/>
  <c r="M1514" i="3"/>
  <c r="M1511" i="3"/>
  <c r="L1518" i="3"/>
  <c r="F56" i="9" s="1"/>
  <c r="M1510" i="3"/>
  <c r="I1518" i="3"/>
  <c r="K1518" i="3"/>
  <c r="M1512" i="3"/>
  <c r="M1509" i="3"/>
  <c r="M1507" i="3"/>
  <c r="N508" i="3" l="1"/>
  <c r="N526" i="3"/>
  <c r="N524" i="3"/>
  <c r="N523" i="3"/>
  <c r="N521" i="3"/>
  <c r="N515" i="3"/>
  <c r="N505" i="3"/>
  <c r="N500" i="3"/>
  <c r="N459" i="3"/>
  <c r="N471" i="3"/>
  <c r="N470" i="3"/>
  <c r="N468" i="3"/>
  <c r="N463" i="3"/>
  <c r="N462" i="3"/>
  <c r="N475" i="3"/>
  <c r="N451" i="3"/>
  <c r="N450" i="3"/>
  <c r="N448" i="3"/>
  <c r="N447" i="3"/>
  <c r="N446" i="3"/>
  <c r="N444" i="3"/>
  <c r="N445" i="3"/>
  <c r="N398" i="3"/>
  <c r="N1585" i="3"/>
  <c r="N1584" i="3"/>
  <c r="N1583" i="3"/>
  <c r="N1582" i="3"/>
  <c r="N1581" i="3"/>
  <c r="N1578" i="3"/>
  <c r="N1575" i="3"/>
  <c r="N1587" i="3" l="1"/>
  <c r="M508" i="3"/>
  <c r="N466" i="3"/>
  <c r="M466" i="3"/>
  <c r="N514" i="3"/>
  <c r="M514" i="3"/>
  <c r="N497" i="3"/>
  <c r="N494" i="3"/>
  <c r="N473" i="3"/>
  <c r="M473" i="3"/>
  <c r="N460" i="3"/>
  <c r="M471" i="3"/>
  <c r="M470" i="3"/>
  <c r="M468" i="3"/>
  <c r="M463" i="3"/>
  <c r="N464" i="3"/>
  <c r="M464" i="3"/>
  <c r="M462" i="3"/>
  <c r="N457" i="3"/>
  <c r="M447" i="3"/>
  <c r="M475" i="3"/>
  <c r="M446" i="3"/>
  <c r="M451" i="3"/>
  <c r="M450" i="3"/>
  <c r="M448" i="3"/>
  <c r="M445" i="3"/>
  <c r="M444" i="3"/>
  <c r="M398" i="3"/>
  <c r="M378" i="3"/>
  <c r="N379" i="3"/>
  <c r="N378" i="3"/>
  <c r="N1502" i="3"/>
  <c r="M1502" i="3"/>
  <c r="N1501" i="3"/>
  <c r="N1500" i="3"/>
  <c r="N1499" i="3"/>
  <c r="N1498" i="3"/>
  <c r="N1497" i="3"/>
  <c r="N1496" i="3"/>
  <c r="N1495" i="3"/>
  <c r="N1494" i="3"/>
  <c r="N1493" i="3"/>
  <c r="N1492" i="3"/>
  <c r="N1491" i="3"/>
  <c r="N1490" i="3"/>
  <c r="N1489" i="3"/>
  <c r="N1488" i="3"/>
  <c r="N1487" i="3"/>
  <c r="N1486" i="3"/>
  <c r="N1485" i="3"/>
  <c r="N1484" i="3"/>
  <c r="N1483" i="3"/>
  <c r="N1482" i="3"/>
  <c r="N1481" i="3"/>
  <c r="N1480" i="3"/>
  <c r="N1479" i="3"/>
  <c r="N1478" i="3"/>
  <c r="M1480" i="3"/>
  <c r="M1479" i="3"/>
  <c r="M1478" i="3"/>
  <c r="N1504" i="3" l="1"/>
  <c r="I1504" i="3"/>
  <c r="M523" i="3"/>
  <c r="M515" i="3"/>
  <c r="M521" i="3"/>
  <c r="M526" i="3"/>
  <c r="M524" i="3"/>
  <c r="M500" i="3"/>
  <c r="M505" i="3"/>
  <c r="M497" i="3"/>
  <c r="M494" i="3"/>
  <c r="M460" i="3"/>
  <c r="M459" i="3"/>
  <c r="M457" i="3"/>
  <c r="N396" i="3"/>
  <c r="M396" i="3"/>
  <c r="M379" i="3"/>
  <c r="M1482" i="3"/>
  <c r="M1486" i="3"/>
  <c r="M1490" i="3"/>
  <c r="M1494" i="3"/>
  <c r="M1498" i="3"/>
  <c r="M1484" i="3"/>
  <c r="M1488" i="3"/>
  <c r="M1492" i="3"/>
  <c r="M1496" i="3"/>
  <c r="M1500" i="3"/>
  <c r="M1483" i="3"/>
  <c r="M1487" i="3"/>
  <c r="M1491" i="3"/>
  <c r="M1495" i="3"/>
  <c r="M1499" i="3"/>
  <c r="M1481" i="3"/>
  <c r="M1485" i="3"/>
  <c r="M1489" i="3"/>
  <c r="M1493" i="3"/>
  <c r="M1497" i="3"/>
  <c r="M1501" i="3"/>
  <c r="M618" i="3" l="1"/>
  <c r="C13" i="39"/>
  <c r="C12" i="39"/>
  <c r="N1598" i="3"/>
  <c r="N1599" i="3" s="1"/>
  <c r="M1598" i="3"/>
  <c r="K1597" i="3"/>
  <c r="I1597" i="3"/>
  <c r="K1596" i="3"/>
  <c r="I1596" i="3"/>
  <c r="K1594" i="3"/>
  <c r="I1594" i="3"/>
  <c r="K1593" i="3"/>
  <c r="I1593" i="3"/>
  <c r="N1448" i="3"/>
  <c r="N1446" i="3"/>
  <c r="N1444" i="3"/>
  <c r="N1442" i="3"/>
  <c r="N1438" i="3"/>
  <c r="N1435" i="3"/>
  <c r="N1433" i="3"/>
  <c r="N1430" i="3"/>
  <c r="N1427" i="3"/>
  <c r="N1425" i="3"/>
  <c r="N1422" i="3"/>
  <c r="N1420" i="3"/>
  <c r="N1419" i="3"/>
  <c r="N1416" i="3"/>
  <c r="N1414" i="3"/>
  <c r="N1413" i="3"/>
  <c r="N1412" i="3"/>
  <c r="N1409" i="3"/>
  <c r="N1406" i="3"/>
  <c r="N1403" i="3"/>
  <c r="N1400" i="3"/>
  <c r="N1398" i="3"/>
  <c r="N1396" i="3"/>
  <c r="N1393" i="3"/>
  <c r="N1390" i="3"/>
  <c r="N1388" i="3"/>
  <c r="N1385" i="3"/>
  <c r="N1382" i="3"/>
  <c r="N1380" i="3"/>
  <c r="N1377" i="3"/>
  <c r="N1375" i="3"/>
  <c r="N1371" i="3"/>
  <c r="N1368" i="3"/>
  <c r="N1366" i="3"/>
  <c r="N1365" i="3"/>
  <c r="N1364" i="3"/>
  <c r="N1361" i="3"/>
  <c r="N1358" i="3"/>
  <c r="N1357" i="3"/>
  <c r="N1354" i="3"/>
  <c r="N1352" i="3"/>
  <c r="N1343" i="3"/>
  <c r="N1341" i="3"/>
  <c r="N1335" i="3"/>
  <c r="N1333" i="3"/>
  <c r="N1331" i="3"/>
  <c r="N1329" i="3"/>
  <c r="N1327" i="3"/>
  <c r="N1325" i="3"/>
  <c r="N1323" i="3"/>
  <c r="N1322" i="3"/>
  <c r="N1319" i="3"/>
  <c r="N1316" i="3"/>
  <c r="N1313" i="3"/>
  <c r="N1311" i="3"/>
  <c r="N1308" i="3"/>
  <c r="N1306" i="3"/>
  <c r="N1304" i="3"/>
  <c r="N1302" i="3"/>
  <c r="N1299" i="3"/>
  <c r="N1296" i="3"/>
  <c r="N1293" i="3"/>
  <c r="N1291" i="3"/>
  <c r="N1288" i="3"/>
  <c r="N1286" i="3"/>
  <c r="N1284" i="3"/>
  <c r="N1282" i="3"/>
  <c r="N1279" i="3"/>
  <c r="N1277" i="3"/>
  <c r="N1275" i="3"/>
  <c r="N1199" i="3"/>
  <c r="M1199" i="3"/>
  <c r="N1198" i="3"/>
  <c r="N1197" i="3"/>
  <c r="M1197" i="3"/>
  <c r="N1196" i="3"/>
  <c r="N1195" i="3"/>
  <c r="M1195" i="3"/>
  <c r="N1194" i="3"/>
  <c r="N1193" i="3"/>
  <c r="M1193" i="3"/>
  <c r="N1192" i="3"/>
  <c r="N780" i="3"/>
  <c r="N757" i="3"/>
  <c r="N756" i="3"/>
  <c r="N755" i="3"/>
  <c r="N754" i="3"/>
  <c r="N753" i="3"/>
  <c r="N752" i="3"/>
  <c r="N751" i="3"/>
  <c r="N748" i="3"/>
  <c r="N717" i="3"/>
  <c r="M717" i="3"/>
  <c r="M699" i="3"/>
  <c r="M694" i="3"/>
  <c r="M566" i="3"/>
  <c r="M553" i="3"/>
  <c r="N528" i="3"/>
  <c r="N520" i="3"/>
  <c r="N507" i="3"/>
  <c r="N506" i="3"/>
  <c r="N504" i="3"/>
  <c r="N501" i="3"/>
  <c r="N499" i="3"/>
  <c r="N496" i="3"/>
  <c r="N495" i="3"/>
  <c r="N493" i="3"/>
  <c r="N491" i="3"/>
  <c r="N485" i="3"/>
  <c r="N484" i="3"/>
  <c r="N483" i="3"/>
  <c r="N481" i="3"/>
  <c r="N476" i="3"/>
  <c r="N455" i="3"/>
  <c r="N453" i="3"/>
  <c r="N392" i="3"/>
  <c r="N389" i="3"/>
  <c r="N388" i="3"/>
  <c r="N385" i="3"/>
  <c r="N384" i="3"/>
  <c r="N377" i="3"/>
  <c r="N376" i="3"/>
  <c r="N375" i="3"/>
  <c r="M375" i="3"/>
  <c r="N371" i="3"/>
  <c r="N364" i="3"/>
  <c r="M364" i="3"/>
  <c r="G363" i="3"/>
  <c r="N363" i="3" s="1"/>
  <c r="N362" i="3"/>
  <c r="L362" i="3"/>
  <c r="K362" i="3"/>
  <c r="I362" i="3"/>
  <c r="N361" i="3"/>
  <c r="L361" i="3"/>
  <c r="K361" i="3"/>
  <c r="I361" i="3"/>
  <c r="N360" i="3"/>
  <c r="M360" i="3"/>
  <c r="N359" i="3"/>
  <c r="L359" i="3"/>
  <c r="K359" i="3"/>
  <c r="I359" i="3"/>
  <c r="N358" i="3"/>
  <c r="M358" i="3"/>
  <c r="N357" i="3"/>
  <c r="L357" i="3"/>
  <c r="K357" i="3"/>
  <c r="I357" i="3"/>
  <c r="N354" i="3"/>
  <c r="N352" i="3"/>
  <c r="L352" i="3"/>
  <c r="K352" i="3"/>
  <c r="I352" i="3"/>
  <c r="N351" i="3"/>
  <c r="M351" i="3"/>
  <c r="N350" i="3"/>
  <c r="L350" i="3"/>
  <c r="K350" i="3"/>
  <c r="I350" i="3"/>
  <c r="N349" i="3"/>
  <c r="M349" i="3"/>
  <c r="N348" i="3"/>
  <c r="M348" i="3"/>
  <c r="N347" i="3"/>
  <c r="L347" i="3"/>
  <c r="K347" i="3"/>
  <c r="I347" i="3"/>
  <c r="N346" i="3"/>
  <c r="M346" i="3"/>
  <c r="N345" i="3"/>
  <c r="L345" i="3"/>
  <c r="K345" i="3"/>
  <c r="I345" i="3"/>
  <c r="N344" i="3"/>
  <c r="L344" i="3"/>
  <c r="K344" i="3"/>
  <c r="I344" i="3"/>
  <c r="N343" i="3"/>
  <c r="L343" i="3"/>
  <c r="K343" i="3"/>
  <c r="I343" i="3"/>
  <c r="N342" i="3"/>
  <c r="L342" i="3"/>
  <c r="K342" i="3"/>
  <c r="I342" i="3"/>
  <c r="N341" i="3"/>
  <c r="L341" i="3"/>
  <c r="K341" i="3"/>
  <c r="I341" i="3"/>
  <c r="N340" i="3"/>
  <c r="L340" i="3"/>
  <c r="K340" i="3"/>
  <c r="I340" i="3"/>
  <c r="N339" i="3"/>
  <c r="L339" i="3"/>
  <c r="K339" i="3"/>
  <c r="I339" i="3"/>
  <c r="K338" i="3"/>
  <c r="I338" i="3"/>
  <c r="N337" i="3"/>
  <c r="M337" i="3"/>
  <c r="N336" i="3"/>
  <c r="L336" i="3"/>
  <c r="K336" i="3"/>
  <c r="I336" i="3"/>
  <c r="N335" i="3"/>
  <c r="L335" i="3"/>
  <c r="K335" i="3"/>
  <c r="I335" i="3"/>
  <c r="N334" i="3"/>
  <c r="L334" i="3"/>
  <c r="K334" i="3"/>
  <c r="I334" i="3"/>
  <c r="N333" i="3"/>
  <c r="L333" i="3"/>
  <c r="K333" i="3"/>
  <c r="I333" i="3"/>
  <c r="N332" i="3"/>
  <c r="L332" i="3"/>
  <c r="K332" i="3"/>
  <c r="I332" i="3"/>
  <c r="N331" i="3"/>
  <c r="L331" i="3"/>
  <c r="K331" i="3"/>
  <c r="I331" i="3"/>
  <c r="N330" i="3"/>
  <c r="L330" i="3"/>
  <c r="K330" i="3"/>
  <c r="I330" i="3"/>
  <c r="N329" i="3"/>
  <c r="M329" i="3"/>
  <c r="N328" i="3"/>
  <c r="L328" i="3"/>
  <c r="K328" i="3"/>
  <c r="I328" i="3"/>
  <c r="N327" i="3"/>
  <c r="L327" i="3"/>
  <c r="K327" i="3"/>
  <c r="I327" i="3"/>
  <c r="N326" i="3"/>
  <c r="L326" i="3"/>
  <c r="K326" i="3"/>
  <c r="I326" i="3"/>
  <c r="N325" i="3"/>
  <c r="L325" i="3"/>
  <c r="K325" i="3"/>
  <c r="I325" i="3"/>
  <c r="N324" i="3"/>
  <c r="L324" i="3"/>
  <c r="K324" i="3"/>
  <c r="I324" i="3"/>
  <c r="N323" i="3"/>
  <c r="L323" i="3"/>
  <c r="K323" i="3"/>
  <c r="I323" i="3"/>
  <c r="N322" i="3"/>
  <c r="L322" i="3"/>
  <c r="K322" i="3"/>
  <c r="I322" i="3"/>
  <c r="N321" i="3"/>
  <c r="M321" i="3"/>
  <c r="N320" i="3"/>
  <c r="L320" i="3"/>
  <c r="K320" i="3"/>
  <c r="I320" i="3"/>
  <c r="N319" i="3"/>
  <c r="L319" i="3"/>
  <c r="K319" i="3"/>
  <c r="I319" i="3"/>
  <c r="N318" i="3"/>
  <c r="L318" i="3"/>
  <c r="K318" i="3"/>
  <c r="I318" i="3"/>
  <c r="N317" i="3"/>
  <c r="L317" i="3"/>
  <c r="K317" i="3"/>
  <c r="I317" i="3"/>
  <c r="N316" i="3"/>
  <c r="L316" i="3"/>
  <c r="K316" i="3"/>
  <c r="I316" i="3"/>
  <c r="N315" i="3"/>
  <c r="L315" i="3"/>
  <c r="K315" i="3"/>
  <c r="I315" i="3"/>
  <c r="N314" i="3"/>
  <c r="L314" i="3"/>
  <c r="K314" i="3"/>
  <c r="I314" i="3"/>
  <c r="N313" i="3"/>
  <c r="L313" i="3"/>
  <c r="K313" i="3"/>
  <c r="I313" i="3"/>
  <c r="N312" i="3"/>
  <c r="M312" i="3"/>
  <c r="N308" i="3"/>
  <c r="M308" i="3"/>
  <c r="L308" i="3"/>
  <c r="N307" i="3"/>
  <c r="L307" i="3"/>
  <c r="K307" i="3"/>
  <c r="I307" i="3"/>
  <c r="N306" i="3"/>
  <c r="L306" i="3"/>
  <c r="K306" i="3"/>
  <c r="I306" i="3"/>
  <c r="N302" i="3"/>
  <c r="M302" i="3"/>
  <c r="N301" i="3"/>
  <c r="L301" i="3"/>
  <c r="K301" i="3"/>
  <c r="I301" i="3"/>
  <c r="N300" i="3"/>
  <c r="L300" i="3"/>
  <c r="K300" i="3"/>
  <c r="I300" i="3"/>
  <c r="N299" i="3"/>
  <c r="L299" i="3"/>
  <c r="K299" i="3"/>
  <c r="I299" i="3"/>
  <c r="N298" i="3"/>
  <c r="L298" i="3"/>
  <c r="K298" i="3"/>
  <c r="I298" i="3"/>
  <c r="N297" i="3"/>
  <c r="L297" i="3"/>
  <c r="K297" i="3"/>
  <c r="I297" i="3"/>
  <c r="N296" i="3"/>
  <c r="L296" i="3"/>
  <c r="K296" i="3"/>
  <c r="I296" i="3"/>
  <c r="N295" i="3"/>
  <c r="M295" i="3"/>
  <c r="N294" i="3"/>
  <c r="L294" i="3"/>
  <c r="K294" i="3"/>
  <c r="I294" i="3"/>
  <c r="N293" i="3"/>
  <c r="L293" i="3"/>
  <c r="K293" i="3"/>
  <c r="I293" i="3"/>
  <c r="N292" i="3"/>
  <c r="L292" i="3"/>
  <c r="K292" i="3"/>
  <c r="I292" i="3"/>
  <c r="N291" i="3"/>
  <c r="L291" i="3"/>
  <c r="K291" i="3"/>
  <c r="I291" i="3"/>
  <c r="N290" i="3"/>
  <c r="L290" i="3"/>
  <c r="K290" i="3"/>
  <c r="I290" i="3"/>
  <c r="N289" i="3"/>
  <c r="L289" i="3"/>
  <c r="K289" i="3"/>
  <c r="I289" i="3"/>
  <c r="N288" i="3"/>
  <c r="L288" i="3"/>
  <c r="K288" i="3"/>
  <c r="I288" i="3"/>
  <c r="N287" i="3"/>
  <c r="L287" i="3"/>
  <c r="K287" i="3"/>
  <c r="I287" i="3"/>
  <c r="N286" i="3"/>
  <c r="L286" i="3"/>
  <c r="K286" i="3"/>
  <c r="I286" i="3"/>
  <c r="N285" i="3"/>
  <c r="L285" i="3"/>
  <c r="K285" i="3"/>
  <c r="I285" i="3"/>
  <c r="N284" i="3"/>
  <c r="L284" i="3"/>
  <c r="K284" i="3"/>
  <c r="I284" i="3"/>
  <c r="N283" i="3"/>
  <c r="L283" i="3"/>
  <c r="K283" i="3"/>
  <c r="I283" i="3"/>
  <c r="N281" i="3"/>
  <c r="L281" i="3"/>
  <c r="K281" i="3"/>
  <c r="I281" i="3"/>
  <c r="N280" i="3"/>
  <c r="L280" i="3"/>
  <c r="K280" i="3"/>
  <c r="I280" i="3"/>
  <c r="N279" i="3"/>
  <c r="L279" i="3"/>
  <c r="K279" i="3"/>
  <c r="I279" i="3"/>
  <c r="N278" i="3"/>
  <c r="L278" i="3"/>
  <c r="K278" i="3"/>
  <c r="I278" i="3"/>
  <c r="N277" i="3"/>
  <c r="L277" i="3"/>
  <c r="K277" i="3"/>
  <c r="I277" i="3"/>
  <c r="N276" i="3"/>
  <c r="L276" i="3"/>
  <c r="K276" i="3"/>
  <c r="I276" i="3"/>
  <c r="N275" i="3"/>
  <c r="L275" i="3"/>
  <c r="K275" i="3"/>
  <c r="I275" i="3"/>
  <c r="N274" i="3"/>
  <c r="L274" i="3"/>
  <c r="K274" i="3"/>
  <c r="I274" i="3"/>
  <c r="N273" i="3"/>
  <c r="L273" i="3"/>
  <c r="K273" i="3"/>
  <c r="I273" i="3"/>
  <c r="N272" i="3"/>
  <c r="L272" i="3"/>
  <c r="K272" i="3"/>
  <c r="I272" i="3"/>
  <c r="L271" i="3"/>
  <c r="K271" i="3"/>
  <c r="I271" i="3"/>
  <c r="N268" i="3"/>
  <c r="N265" i="3"/>
  <c r="L265" i="3"/>
  <c r="K265" i="3"/>
  <c r="I265" i="3"/>
  <c r="N264" i="3"/>
  <c r="L264" i="3"/>
  <c r="K264" i="3"/>
  <c r="I264" i="3"/>
  <c r="N263" i="3"/>
  <c r="L263" i="3"/>
  <c r="K263" i="3"/>
  <c r="I263" i="3"/>
  <c r="N262" i="3"/>
  <c r="L262" i="3"/>
  <c r="K262" i="3"/>
  <c r="I262" i="3"/>
  <c r="N261" i="3"/>
  <c r="L261" i="3"/>
  <c r="K261" i="3"/>
  <c r="I261" i="3"/>
  <c r="N260" i="3"/>
  <c r="L260" i="3"/>
  <c r="K260" i="3"/>
  <c r="I260" i="3"/>
  <c r="N259" i="3"/>
  <c r="L259" i="3"/>
  <c r="K259" i="3"/>
  <c r="I259" i="3"/>
  <c r="N258" i="3"/>
  <c r="L258" i="3"/>
  <c r="K258" i="3"/>
  <c r="I258" i="3"/>
  <c r="N257" i="3"/>
  <c r="L257" i="3"/>
  <c r="K257" i="3"/>
  <c r="I257" i="3"/>
  <c r="N256" i="3"/>
  <c r="L256" i="3"/>
  <c r="K256" i="3"/>
  <c r="I256" i="3"/>
  <c r="N250" i="3"/>
  <c r="L250" i="3"/>
  <c r="K250" i="3"/>
  <c r="I250" i="3"/>
  <c r="N249" i="3"/>
  <c r="L249" i="3"/>
  <c r="K249" i="3"/>
  <c r="I249" i="3"/>
  <c r="N248" i="3"/>
  <c r="L248" i="3"/>
  <c r="K248" i="3"/>
  <c r="I248" i="3"/>
  <c r="N247" i="3"/>
  <c r="L247" i="3"/>
  <c r="K247" i="3"/>
  <c r="I247" i="3"/>
  <c r="N246" i="3"/>
  <c r="L246" i="3"/>
  <c r="K246" i="3"/>
  <c r="I246" i="3"/>
  <c r="N245" i="3"/>
  <c r="L245" i="3"/>
  <c r="K245" i="3"/>
  <c r="I245" i="3"/>
  <c r="K244" i="3"/>
  <c r="N243" i="3"/>
  <c r="L243" i="3"/>
  <c r="K243" i="3"/>
  <c r="I243" i="3"/>
  <c r="K242" i="3"/>
  <c r="I242" i="3"/>
  <c r="K241" i="3"/>
  <c r="N240" i="3"/>
  <c r="L240" i="3"/>
  <c r="K240" i="3"/>
  <c r="I240" i="3"/>
  <c r="K239" i="3"/>
  <c r="I239" i="3"/>
  <c r="K238" i="3"/>
  <c r="N237" i="3"/>
  <c r="L237" i="3"/>
  <c r="K237" i="3"/>
  <c r="I237" i="3"/>
  <c r="N225" i="3"/>
  <c r="L225" i="3"/>
  <c r="K225" i="3"/>
  <c r="I225" i="3"/>
  <c r="N224" i="3"/>
  <c r="L224" i="3"/>
  <c r="K224" i="3"/>
  <c r="I224" i="3"/>
  <c r="N223" i="3"/>
  <c r="M223" i="3"/>
  <c r="N222" i="3"/>
  <c r="L222" i="3"/>
  <c r="K222" i="3"/>
  <c r="I222" i="3"/>
  <c r="N221" i="3"/>
  <c r="L221" i="3"/>
  <c r="K221" i="3"/>
  <c r="I221" i="3"/>
  <c r="N220" i="3"/>
  <c r="L220" i="3"/>
  <c r="K220" i="3"/>
  <c r="I220" i="3"/>
  <c r="N219" i="3"/>
  <c r="L219" i="3"/>
  <c r="K219" i="3"/>
  <c r="I219" i="3"/>
  <c r="N218" i="3"/>
  <c r="L218" i="3"/>
  <c r="K218" i="3"/>
  <c r="I218" i="3"/>
  <c r="N217" i="3"/>
  <c r="L217" i="3"/>
  <c r="K217" i="3"/>
  <c r="I217" i="3"/>
  <c r="N216" i="3"/>
  <c r="L216" i="3"/>
  <c r="K216" i="3"/>
  <c r="I216" i="3"/>
  <c r="N215" i="3"/>
  <c r="L215" i="3"/>
  <c r="K215" i="3"/>
  <c r="I215" i="3"/>
  <c r="N214" i="3"/>
  <c r="L214" i="3"/>
  <c r="K214" i="3"/>
  <c r="I214" i="3"/>
  <c r="N211" i="3"/>
  <c r="L211" i="3"/>
  <c r="K211" i="3"/>
  <c r="I211" i="3"/>
  <c r="N210" i="3"/>
  <c r="L210" i="3"/>
  <c r="K210" i="3"/>
  <c r="I210" i="3"/>
  <c r="N209" i="3"/>
  <c r="L209" i="3"/>
  <c r="K209" i="3"/>
  <c r="I209" i="3"/>
  <c r="N208" i="3"/>
  <c r="L208" i="3"/>
  <c r="K208" i="3"/>
  <c r="I208" i="3"/>
  <c r="N207" i="3"/>
  <c r="L207" i="3"/>
  <c r="K207" i="3"/>
  <c r="I207" i="3"/>
  <c r="N206" i="3"/>
  <c r="L206" i="3"/>
  <c r="K206" i="3"/>
  <c r="I206" i="3"/>
  <c r="N205" i="3"/>
  <c r="L205" i="3"/>
  <c r="K205" i="3"/>
  <c r="I205" i="3"/>
  <c r="N204" i="3"/>
  <c r="L204" i="3"/>
  <c r="K204" i="3"/>
  <c r="I204" i="3"/>
  <c r="N203" i="3"/>
  <c r="L203" i="3"/>
  <c r="K203" i="3"/>
  <c r="I203" i="3"/>
  <c r="N202" i="3"/>
  <c r="L202" i="3"/>
  <c r="K202" i="3"/>
  <c r="I202" i="3"/>
  <c r="N201" i="3"/>
  <c r="L201" i="3"/>
  <c r="K201" i="3"/>
  <c r="I201" i="3"/>
  <c r="N200" i="3"/>
  <c r="L200" i="3"/>
  <c r="K200" i="3"/>
  <c r="I200" i="3"/>
  <c r="N199" i="3"/>
  <c r="L199" i="3"/>
  <c r="K199" i="3"/>
  <c r="I199" i="3"/>
  <c r="N198" i="3"/>
  <c r="L198" i="3"/>
  <c r="K198" i="3"/>
  <c r="I198" i="3"/>
  <c r="N197" i="3"/>
  <c r="L197" i="3"/>
  <c r="K197" i="3"/>
  <c r="I197" i="3"/>
  <c r="N196" i="3"/>
  <c r="L196" i="3"/>
  <c r="K196" i="3"/>
  <c r="I196" i="3"/>
  <c r="N195" i="3"/>
  <c r="L195" i="3"/>
  <c r="K195" i="3"/>
  <c r="I195" i="3"/>
  <c r="N192" i="3"/>
  <c r="L192" i="3"/>
  <c r="K192" i="3"/>
  <c r="I192" i="3"/>
  <c r="N191" i="3"/>
  <c r="L191" i="3"/>
  <c r="K191" i="3"/>
  <c r="I191" i="3"/>
  <c r="N190" i="3"/>
  <c r="L190" i="3"/>
  <c r="K190" i="3"/>
  <c r="I190" i="3"/>
  <c r="N189" i="3"/>
  <c r="L189" i="3"/>
  <c r="K189" i="3"/>
  <c r="I189" i="3"/>
  <c r="N188" i="3"/>
  <c r="L188" i="3"/>
  <c r="K188" i="3"/>
  <c r="I188" i="3"/>
  <c r="N187" i="3"/>
  <c r="L187" i="3"/>
  <c r="K187" i="3"/>
  <c r="I187" i="3"/>
  <c r="N186" i="3"/>
  <c r="L186" i="3"/>
  <c r="K186" i="3"/>
  <c r="I186" i="3"/>
  <c r="N185" i="3"/>
  <c r="M185" i="3"/>
  <c r="N184" i="3"/>
  <c r="M184" i="3"/>
  <c r="N183" i="3"/>
  <c r="M183" i="3"/>
  <c r="N181" i="3"/>
  <c r="K181" i="3"/>
  <c r="I181" i="3"/>
  <c r="N180" i="3"/>
  <c r="L180" i="3"/>
  <c r="K180" i="3"/>
  <c r="I180" i="3"/>
  <c r="N179" i="3"/>
  <c r="L179" i="3"/>
  <c r="K179" i="3"/>
  <c r="I179" i="3"/>
  <c r="K178" i="3"/>
  <c r="N178" i="3"/>
  <c r="N177" i="3"/>
  <c r="L177" i="3"/>
  <c r="K177" i="3"/>
  <c r="I177" i="3"/>
  <c r="N176" i="3"/>
  <c r="L176" i="3"/>
  <c r="K176" i="3"/>
  <c r="I176" i="3"/>
  <c r="N175" i="3"/>
  <c r="L175" i="3"/>
  <c r="K175" i="3"/>
  <c r="I175" i="3"/>
  <c r="N174" i="3"/>
  <c r="L174" i="3"/>
  <c r="K174" i="3"/>
  <c r="I174" i="3"/>
  <c r="N173" i="3"/>
  <c r="L173" i="3"/>
  <c r="K173" i="3"/>
  <c r="I173" i="3"/>
  <c r="N172" i="3"/>
  <c r="M172" i="3"/>
  <c r="N171" i="3"/>
  <c r="L171" i="3"/>
  <c r="K171" i="3"/>
  <c r="I171" i="3"/>
  <c r="N170" i="3"/>
  <c r="L170" i="3"/>
  <c r="K170" i="3"/>
  <c r="I170" i="3"/>
  <c r="N169" i="3"/>
  <c r="M169" i="3"/>
  <c r="N168" i="3"/>
  <c r="L168" i="3"/>
  <c r="K168" i="3"/>
  <c r="I168" i="3"/>
  <c r="N167" i="3"/>
  <c r="L167" i="3"/>
  <c r="K167" i="3"/>
  <c r="I167" i="3"/>
  <c r="K166" i="3"/>
  <c r="N166" i="3"/>
  <c r="N165" i="3"/>
  <c r="L165" i="3"/>
  <c r="K165" i="3"/>
  <c r="I165" i="3"/>
  <c r="N164" i="3"/>
  <c r="L164" i="3"/>
  <c r="K164" i="3"/>
  <c r="I164" i="3"/>
  <c r="N163" i="3"/>
  <c r="L163" i="3"/>
  <c r="K163" i="3"/>
  <c r="I163" i="3"/>
  <c r="N162" i="3"/>
  <c r="L162" i="3"/>
  <c r="K162" i="3"/>
  <c r="I162" i="3"/>
  <c r="N161" i="3"/>
  <c r="M161" i="3"/>
  <c r="N160" i="3"/>
  <c r="M160" i="3"/>
  <c r="N159" i="3"/>
  <c r="L159" i="3"/>
  <c r="K159" i="3"/>
  <c r="I159" i="3"/>
  <c r="N158" i="3"/>
  <c r="L158" i="3"/>
  <c r="K158" i="3"/>
  <c r="I158" i="3"/>
  <c r="N157" i="3"/>
  <c r="M157" i="3"/>
  <c r="N156" i="3"/>
  <c r="M156" i="3"/>
  <c r="N155" i="3"/>
  <c r="L155" i="3"/>
  <c r="K155" i="3"/>
  <c r="I155" i="3"/>
  <c r="N154" i="3"/>
  <c r="L154" i="3"/>
  <c r="K154" i="3"/>
  <c r="I154" i="3"/>
  <c r="N153" i="3"/>
  <c r="M153" i="3"/>
  <c r="N152" i="3"/>
  <c r="M152" i="3"/>
  <c r="N151" i="3"/>
  <c r="M151" i="3"/>
  <c r="N150" i="3"/>
  <c r="L150" i="3"/>
  <c r="K150" i="3"/>
  <c r="I150" i="3"/>
  <c r="N149" i="3"/>
  <c r="L149" i="3"/>
  <c r="K149" i="3"/>
  <c r="I149" i="3"/>
  <c r="N148" i="3"/>
  <c r="L148" i="3"/>
  <c r="K148" i="3"/>
  <c r="I148" i="3"/>
  <c r="N147" i="3"/>
  <c r="L147" i="3"/>
  <c r="K147" i="3"/>
  <c r="I147" i="3"/>
  <c r="N146" i="3"/>
  <c r="L146" i="3"/>
  <c r="K146" i="3"/>
  <c r="I146" i="3"/>
  <c r="N145" i="3"/>
  <c r="L145" i="3"/>
  <c r="K145" i="3"/>
  <c r="I145" i="3"/>
  <c r="N140" i="3"/>
  <c r="L140" i="3"/>
  <c r="K140" i="3"/>
  <c r="I140" i="3"/>
  <c r="N139" i="3"/>
  <c r="L139" i="3"/>
  <c r="K139" i="3"/>
  <c r="I139" i="3"/>
  <c r="N138" i="3"/>
  <c r="L138" i="3"/>
  <c r="K138" i="3"/>
  <c r="I138" i="3"/>
  <c r="N137" i="3"/>
  <c r="L137" i="3"/>
  <c r="K137" i="3"/>
  <c r="I137" i="3"/>
  <c r="N136" i="3"/>
  <c r="L136" i="3"/>
  <c r="K136" i="3"/>
  <c r="I136" i="3"/>
  <c r="N135" i="3"/>
  <c r="L135" i="3"/>
  <c r="K135" i="3"/>
  <c r="I135" i="3"/>
  <c r="N134" i="3"/>
  <c r="L134" i="3"/>
  <c r="K134" i="3"/>
  <c r="I134" i="3"/>
  <c r="N133" i="3"/>
  <c r="L133" i="3"/>
  <c r="K133" i="3"/>
  <c r="I133" i="3"/>
  <c r="N132" i="3"/>
  <c r="L132" i="3"/>
  <c r="K132" i="3"/>
  <c r="I132" i="3"/>
  <c r="N130" i="3"/>
  <c r="L130" i="3"/>
  <c r="K130" i="3"/>
  <c r="I130" i="3"/>
  <c r="N128" i="3"/>
  <c r="L128" i="3"/>
  <c r="K128" i="3"/>
  <c r="I128" i="3"/>
  <c r="N127" i="3"/>
  <c r="L127" i="3"/>
  <c r="K127" i="3"/>
  <c r="I127" i="3"/>
  <c r="N126" i="3"/>
  <c r="L126" i="3"/>
  <c r="K126" i="3"/>
  <c r="I126" i="3"/>
  <c r="N125" i="3"/>
  <c r="L125" i="3"/>
  <c r="K125" i="3"/>
  <c r="I125" i="3"/>
  <c r="N124" i="3"/>
  <c r="M124" i="3"/>
  <c r="N123" i="3"/>
  <c r="L123" i="3"/>
  <c r="K123" i="3"/>
  <c r="I123" i="3"/>
  <c r="N122" i="3"/>
  <c r="L122" i="3"/>
  <c r="K122" i="3"/>
  <c r="I122" i="3"/>
  <c r="N120" i="3"/>
  <c r="L120" i="3"/>
  <c r="K120" i="3"/>
  <c r="I120" i="3"/>
  <c r="N119" i="3"/>
  <c r="L119" i="3"/>
  <c r="K119" i="3"/>
  <c r="I119" i="3"/>
  <c r="N118" i="3"/>
  <c r="M118" i="3"/>
  <c r="N117" i="3"/>
  <c r="L117" i="3"/>
  <c r="K117" i="3"/>
  <c r="I117" i="3"/>
  <c r="N116" i="3"/>
  <c r="M116" i="3"/>
  <c r="N115" i="3"/>
  <c r="L115" i="3"/>
  <c r="K115" i="3"/>
  <c r="I115" i="3"/>
  <c r="K114" i="3"/>
  <c r="I114" i="3"/>
  <c r="N113" i="3"/>
  <c r="L113" i="3"/>
  <c r="K113" i="3"/>
  <c r="I113" i="3"/>
  <c r="N112" i="3"/>
  <c r="L112" i="3"/>
  <c r="K112" i="3"/>
  <c r="I112" i="3"/>
  <c r="N111" i="3"/>
  <c r="L111" i="3"/>
  <c r="K111" i="3"/>
  <c r="I111" i="3"/>
  <c r="N110" i="3"/>
  <c r="L110" i="3"/>
  <c r="K110" i="3"/>
  <c r="I110" i="3"/>
  <c r="N109" i="3"/>
  <c r="L109" i="3"/>
  <c r="K109" i="3"/>
  <c r="I109" i="3"/>
  <c r="N108" i="3"/>
  <c r="L108" i="3"/>
  <c r="K108" i="3"/>
  <c r="I108" i="3"/>
  <c r="N107" i="3"/>
  <c r="L107" i="3"/>
  <c r="K107" i="3"/>
  <c r="I107" i="3"/>
  <c r="N102" i="3"/>
  <c r="L102" i="3"/>
  <c r="K102" i="3"/>
  <c r="I102" i="3"/>
  <c r="N101" i="3"/>
  <c r="L101" i="3"/>
  <c r="K101" i="3"/>
  <c r="I101" i="3"/>
  <c r="N98" i="3"/>
  <c r="K98" i="3"/>
  <c r="I98" i="3"/>
  <c r="N96" i="3"/>
  <c r="K96" i="3"/>
  <c r="I96" i="3"/>
  <c r="K93" i="3"/>
  <c r="I93" i="3"/>
  <c r="N92" i="3"/>
  <c r="L92" i="3"/>
  <c r="K92" i="3"/>
  <c r="I92" i="3"/>
  <c r="N89" i="3"/>
  <c r="L89" i="3"/>
  <c r="K89" i="3"/>
  <c r="I89" i="3"/>
  <c r="N86" i="3"/>
  <c r="L86" i="3"/>
  <c r="K86" i="3"/>
  <c r="I86" i="3"/>
  <c r="N83" i="3"/>
  <c r="K83" i="3"/>
  <c r="I83" i="3"/>
  <c r="I67" i="3"/>
  <c r="E67" i="3"/>
  <c r="E66" i="3"/>
  <c r="N63" i="3"/>
  <c r="N59" i="3"/>
  <c r="C58" i="3"/>
  <c r="N57" i="3"/>
  <c r="N56" i="3"/>
  <c r="N55" i="3"/>
  <c r="N53" i="3"/>
  <c r="N52" i="3"/>
  <c r="N51" i="3"/>
  <c r="M46" i="3"/>
  <c r="G45" i="3"/>
  <c r="N44" i="3"/>
  <c r="N43" i="3"/>
  <c r="G42" i="3"/>
  <c r="N36" i="3"/>
  <c r="N35" i="3"/>
  <c r="N34" i="3"/>
  <c r="M34" i="3"/>
  <c r="N33" i="3"/>
  <c r="N32" i="3"/>
  <c r="N31" i="3"/>
  <c r="N30" i="3"/>
  <c r="N29" i="3"/>
  <c r="N28" i="3"/>
  <c r="N27" i="3"/>
  <c r="N25" i="3"/>
  <c r="N24" i="3"/>
  <c r="N23" i="3"/>
  <c r="N22" i="3"/>
  <c r="N21" i="3"/>
  <c r="N20" i="3"/>
  <c r="G19" i="3"/>
  <c r="N17" i="3"/>
  <c r="G18" i="3"/>
  <c r="N15" i="3"/>
  <c r="K15" i="3"/>
  <c r="I15" i="3"/>
  <c r="I19" i="3" l="1"/>
  <c r="K19" i="3"/>
  <c r="I104" i="3"/>
  <c r="K104" i="3"/>
  <c r="M1583" i="3"/>
  <c r="M1581" i="3"/>
  <c r="M1585" i="3"/>
  <c r="M1575" i="3"/>
  <c r="M1582" i="3"/>
  <c r="M1578" i="3"/>
  <c r="M1584" i="3"/>
  <c r="M622" i="3"/>
  <c r="M610" i="3"/>
  <c r="M624" i="3"/>
  <c r="M623" i="3"/>
  <c r="M625" i="3"/>
  <c r="M628" i="3"/>
  <c r="M621" i="3"/>
  <c r="M614" i="3"/>
  <c r="M626" i="3"/>
  <c r="M613" i="3"/>
  <c r="M611" i="3"/>
  <c r="M609" i="3"/>
  <c r="M608" i="3"/>
  <c r="M620" i="3"/>
  <c r="M51" i="3"/>
  <c r="M89" i="3"/>
  <c r="M115" i="3"/>
  <c r="M120" i="3"/>
  <c r="M155" i="3"/>
  <c r="M158" i="3"/>
  <c r="M163" i="3"/>
  <c r="M338" i="3"/>
  <c r="M666" i="3"/>
  <c r="M668" i="3"/>
  <c r="M612" i="3"/>
  <c r="M603" i="3"/>
  <c r="M667" i="3"/>
  <c r="M604" i="3"/>
  <c r="M657" i="3"/>
  <c r="M661" i="3"/>
  <c r="M665" i="3"/>
  <c r="M670" i="3"/>
  <c r="M606" i="3"/>
  <c r="M615" i="3"/>
  <c r="M28" i="3"/>
  <c r="M506" i="3"/>
  <c r="M627" i="3"/>
  <c r="M660" i="3"/>
  <c r="M664" i="3"/>
  <c r="M669" i="3"/>
  <c r="M662" i="3"/>
  <c r="M659" i="3"/>
  <c r="M658" i="3"/>
  <c r="M656" i="3"/>
  <c r="N338" i="3"/>
  <c r="M220" i="3"/>
  <c r="M245" i="3"/>
  <c r="M247" i="3"/>
  <c r="M339" i="3"/>
  <c r="M341" i="3"/>
  <c r="M345" i="3"/>
  <c r="M217" i="3"/>
  <c r="M240" i="3"/>
  <c r="M279" i="3"/>
  <c r="M283" i="3"/>
  <c r="M286" i="3"/>
  <c r="M290" i="3"/>
  <c r="M326" i="3"/>
  <c r="M1319" i="3"/>
  <c r="M756" i="3"/>
  <c r="M1349" i="3"/>
  <c r="M32" i="3"/>
  <c r="M150" i="3"/>
  <c r="M578" i="3"/>
  <c r="M580" i="3"/>
  <c r="M584" i="3"/>
  <c r="M586" i="3"/>
  <c r="M600" i="3"/>
  <c r="M631" i="3"/>
  <c r="N391" i="3"/>
  <c r="M246" i="3"/>
  <c r="M250" i="3"/>
  <c r="M258" i="3"/>
  <c r="M260" i="3"/>
  <c r="M262" i="3"/>
  <c r="M275" i="3"/>
  <c r="M277" i="3"/>
  <c r="M297" i="3"/>
  <c r="M301" i="3"/>
  <c r="M495" i="3"/>
  <c r="M563" i="3"/>
  <c r="M1299" i="3"/>
  <c r="M29" i="3"/>
  <c r="M575" i="3"/>
  <c r="M577" i="3"/>
  <c r="M601" i="3"/>
  <c r="M1390" i="3"/>
  <c r="M1448" i="3"/>
  <c r="M696" i="3"/>
  <c r="M63" i="3"/>
  <c r="L83" i="3"/>
  <c r="M186" i="3"/>
  <c r="M188" i="3"/>
  <c r="M190" i="3"/>
  <c r="M192" i="3"/>
  <c r="M196" i="3"/>
  <c r="M198" i="3"/>
  <c r="M200" i="3"/>
  <c r="M202" i="3"/>
  <c r="M204" i="3"/>
  <c r="M206" i="3"/>
  <c r="M208" i="3"/>
  <c r="M214" i="3"/>
  <c r="M278" i="3"/>
  <c r="M327" i="3"/>
  <c r="M109" i="3"/>
  <c r="M113" i="3"/>
  <c r="M315" i="3"/>
  <c r="M317" i="3"/>
  <c r="M330" i="3"/>
  <c r="M332" i="3"/>
  <c r="M336" i="3"/>
  <c r="M359" i="3"/>
  <c r="M754" i="3"/>
  <c r="M1444" i="3"/>
  <c r="M274" i="3"/>
  <c r="M554" i="3"/>
  <c r="M646" i="3"/>
  <c r="M695" i="3"/>
  <c r="M588" i="3"/>
  <c r="M590" i="3"/>
  <c r="M596" i="3"/>
  <c r="M1311" i="3"/>
  <c r="M1413" i="3"/>
  <c r="M1430" i="3"/>
  <c r="M25" i="3"/>
  <c r="M165" i="3"/>
  <c r="M641" i="3"/>
  <c r="M499" i="3"/>
  <c r="M27" i="3"/>
  <c r="M1382" i="3"/>
  <c r="M1403" i="3"/>
  <c r="M651" i="3"/>
  <c r="M24" i="3"/>
  <c r="M154" i="3"/>
  <c r="M159" i="3"/>
  <c r="M171" i="3"/>
  <c r="M357" i="3"/>
  <c r="M362" i="3"/>
  <c r="M559" i="3"/>
  <c r="M634" i="3"/>
  <c r="M663" i="3"/>
  <c r="M23" i="3"/>
  <c r="M35" i="3"/>
  <c r="M43" i="3"/>
  <c r="M98" i="3"/>
  <c r="L1593" i="3"/>
  <c r="M170" i="3"/>
  <c r="M248" i="3"/>
  <c r="M753" i="3"/>
  <c r="M598" i="3"/>
  <c r="M697" i="3"/>
  <c r="M1442" i="3"/>
  <c r="L1594" i="3"/>
  <c r="M101" i="3"/>
  <c r="K309" i="3"/>
  <c r="N390" i="3"/>
  <c r="M639" i="3"/>
  <c r="M647" i="3"/>
  <c r="N387" i="3"/>
  <c r="M496" i="3"/>
  <c r="N37" i="3"/>
  <c r="N41" i="3"/>
  <c r="M56" i="3"/>
  <c r="M558" i="3"/>
  <c r="M1406" i="3"/>
  <c r="M20" i="3"/>
  <c r="M59" i="3"/>
  <c r="M102" i="3"/>
  <c r="M108" i="3"/>
  <c r="M112" i="3"/>
  <c r="M114" i="3"/>
  <c r="M117" i="3"/>
  <c r="M126" i="3"/>
  <c r="M187" i="3"/>
  <c r="M189" i="3"/>
  <c r="M191" i="3"/>
  <c r="M195" i="3"/>
  <c r="M197" i="3"/>
  <c r="M199" i="3"/>
  <c r="M201" i="3"/>
  <c r="M203" i="3"/>
  <c r="M205" i="3"/>
  <c r="M207" i="3"/>
  <c r="M211" i="3"/>
  <c r="M257" i="3"/>
  <c r="M259" i="3"/>
  <c r="M534" i="3"/>
  <c r="M539" i="3"/>
  <c r="M702" i="3"/>
  <c r="M1323" i="3"/>
  <c r="M1393" i="3"/>
  <c r="M652" i="3"/>
  <c r="M57" i="3"/>
  <c r="M589" i="3"/>
  <c r="M591" i="3"/>
  <c r="M593" i="3"/>
  <c r="M597" i="3"/>
  <c r="M599" i="3"/>
  <c r="M643" i="3"/>
  <c r="M177" i="3"/>
  <c r="M520" i="3"/>
  <c r="M1414" i="3"/>
  <c r="M1425" i="3"/>
  <c r="L1596" i="3"/>
  <c r="N58" i="3"/>
  <c r="L96" i="3"/>
  <c r="M119" i="3"/>
  <c r="M123" i="3"/>
  <c r="I238" i="3"/>
  <c r="M238" i="3" s="1"/>
  <c r="L238" i="3"/>
  <c r="N486" i="3"/>
  <c r="M1371" i="3"/>
  <c r="M1412" i="3"/>
  <c r="K182" i="3"/>
  <c r="N38" i="3"/>
  <c r="M314" i="3"/>
  <c r="M318" i="3"/>
  <c r="M320" i="3"/>
  <c r="M331" i="3"/>
  <c r="M335" i="3"/>
  <c r="M635" i="3"/>
  <c r="M1327" i="3"/>
  <c r="M164" i="3"/>
  <c r="M261" i="3"/>
  <c r="M264" i="3"/>
  <c r="M265" i="3"/>
  <c r="M272" i="3"/>
  <c r="M285" i="3"/>
  <c r="M287" i="3"/>
  <c r="M289" i="3"/>
  <c r="M323" i="3"/>
  <c r="M344" i="3"/>
  <c r="M551" i="3"/>
  <c r="M1351" i="3"/>
  <c r="M1446" i="3"/>
  <c r="M110" i="3"/>
  <c r="M128" i="3"/>
  <c r="M132" i="3"/>
  <c r="M134" i="3"/>
  <c r="M136" i="3"/>
  <c r="M138" i="3"/>
  <c r="M140" i="3"/>
  <c r="M146" i="3"/>
  <c r="M148" i="3"/>
  <c r="M149" i="3"/>
  <c r="M167" i="3"/>
  <c r="M174" i="3"/>
  <c r="M176" i="3"/>
  <c r="M218" i="3"/>
  <c r="M243" i="3"/>
  <c r="M291" i="3"/>
  <c r="M293" i="3"/>
  <c r="M307" i="3"/>
  <c r="M350" i="3"/>
  <c r="M633" i="3"/>
  <c r="M1279" i="3"/>
  <c r="I1599" i="3"/>
  <c r="M541" i="3"/>
  <c r="M549" i="3"/>
  <c r="M582" i="3"/>
  <c r="M594" i="3"/>
  <c r="M53" i="3"/>
  <c r="M319" i="3"/>
  <c r="M334" i="3"/>
  <c r="M1335" i="3"/>
  <c r="M1427" i="3"/>
  <c r="M125" i="3"/>
  <c r="M324" i="3"/>
  <c r="N512" i="3"/>
  <c r="M1286" i="3"/>
  <c r="M22" i="3"/>
  <c r="M107" i="3"/>
  <c r="M111" i="3"/>
  <c r="M127" i="3"/>
  <c r="M130" i="3"/>
  <c r="M133" i="3"/>
  <c r="M135" i="3"/>
  <c r="M137" i="3"/>
  <c r="M139" i="3"/>
  <c r="M147" i="3"/>
  <c r="M168" i="3"/>
  <c r="M173" i="3"/>
  <c r="M175" i="3"/>
  <c r="M219" i="3"/>
  <c r="M256" i="3"/>
  <c r="M294" i="3"/>
  <c r="M306" i="3"/>
  <c r="M390" i="3"/>
  <c r="M455" i="3"/>
  <c r="M528" i="3"/>
  <c r="M542" i="3"/>
  <c r="M583" i="3"/>
  <c r="M585" i="3"/>
  <c r="M638" i="3"/>
  <c r="M698" i="3"/>
  <c r="M1322" i="3"/>
  <c r="M1343" i="3"/>
  <c r="M1388" i="3"/>
  <c r="M1396" i="3"/>
  <c r="M1409" i="3"/>
  <c r="M654" i="3"/>
  <c r="M650" i="3"/>
  <c r="M649" i="3"/>
  <c r="M653" i="3"/>
  <c r="M655" i="3"/>
  <c r="M648" i="3"/>
  <c r="M239" i="3"/>
  <c r="M15" i="3"/>
  <c r="M30" i="3"/>
  <c r="M44" i="3"/>
  <c r="M86" i="3"/>
  <c r="M92" i="3"/>
  <c r="M162" i="3"/>
  <c r="M179" i="3"/>
  <c r="M181" i="3"/>
  <c r="N244" i="3"/>
  <c r="M281" i="3"/>
  <c r="M292" i="3"/>
  <c r="M1325" i="3"/>
  <c r="M640" i="3"/>
  <c r="M17" i="3"/>
  <c r="M21" i="3"/>
  <c r="N39" i="3"/>
  <c r="M52" i="3"/>
  <c r="M122" i="3"/>
  <c r="K303" i="3"/>
  <c r="L309" i="3"/>
  <c r="F20" i="9" s="1"/>
  <c r="M453" i="3"/>
  <c r="M482" i="3"/>
  <c r="M299" i="3"/>
  <c r="M33" i="3"/>
  <c r="N40" i="3"/>
  <c r="M55" i="3"/>
  <c r="I178" i="3"/>
  <c r="M178" i="3" s="1"/>
  <c r="M280" i="3"/>
  <c r="N309" i="3"/>
  <c r="M574" i="3"/>
  <c r="M387" i="3"/>
  <c r="M31" i="3"/>
  <c r="M96" i="3"/>
  <c r="M180" i="3"/>
  <c r="M210" i="3"/>
  <c r="L239" i="3"/>
  <c r="N509" i="3"/>
  <c r="M1345" i="3"/>
  <c r="M1377" i="3"/>
  <c r="K142" i="3"/>
  <c r="L114" i="3"/>
  <c r="L142" i="3" s="1"/>
  <c r="F16" i="9" s="1"/>
  <c r="M83" i="3"/>
  <c r="M225" i="3"/>
  <c r="L244" i="3"/>
  <c r="M284" i="3"/>
  <c r="M288" i="3"/>
  <c r="M298" i="3"/>
  <c r="M300" i="3"/>
  <c r="M507" i="3"/>
  <c r="M552" i="3"/>
  <c r="N16" i="3"/>
  <c r="N386" i="3"/>
  <c r="M569" i="3"/>
  <c r="M1277" i="3"/>
  <c r="M1316" i="3"/>
  <c r="I1587" i="3"/>
  <c r="N482" i="3"/>
  <c r="M637" i="3"/>
  <c r="M325" i="3"/>
  <c r="M333" i="3"/>
  <c r="M343" i="3"/>
  <c r="M573" i="3"/>
  <c r="M757" i="3"/>
  <c r="M1359" i="3"/>
  <c r="M1368" i="3"/>
  <c r="M376" i="3"/>
  <c r="M391" i="3"/>
  <c r="M562" i="3"/>
  <c r="M701" i="3"/>
  <c r="M1306" i="3"/>
  <c r="M1416" i="3"/>
  <c r="M1422" i="3"/>
  <c r="M545" i="3"/>
  <c r="M1296" i="3"/>
  <c r="M1347" i="3"/>
  <c r="M1352" i="3"/>
  <c r="M322" i="3"/>
  <c r="M342" i="3"/>
  <c r="M493" i="3"/>
  <c r="M568" i="3"/>
  <c r="M579" i="3"/>
  <c r="M1361" i="3"/>
  <c r="M328" i="3"/>
  <c r="L338" i="3"/>
  <c r="L354" i="3" s="1"/>
  <c r="F21" i="9" s="1"/>
  <c r="M536" i="3"/>
  <c r="M544" i="3"/>
  <c r="M561" i="3"/>
  <c r="M581" i="3"/>
  <c r="M1196" i="3"/>
  <c r="M1198" i="3"/>
  <c r="M1333" i="3"/>
  <c r="M1354" i="3"/>
  <c r="M1398" i="3"/>
  <c r="M1435" i="3"/>
  <c r="L1597" i="3"/>
  <c r="M644" i="3"/>
  <c r="M642" i="3"/>
  <c r="M645" i="3"/>
  <c r="N18" i="3"/>
  <c r="L93" i="3"/>
  <c r="M93" i="3"/>
  <c r="N182" i="3"/>
  <c r="I142" i="3"/>
  <c r="L98" i="3"/>
  <c r="I166" i="3"/>
  <c r="M166" i="3" s="1"/>
  <c r="N19" i="3"/>
  <c r="M41" i="3"/>
  <c r="L178" i="3"/>
  <c r="K268" i="3"/>
  <c r="N242" i="3"/>
  <c r="M273" i="3"/>
  <c r="M340" i="3"/>
  <c r="M371" i="3"/>
  <c r="M501" i="3"/>
  <c r="M550" i="3"/>
  <c r="N513" i="3"/>
  <c r="M632" i="3"/>
  <c r="N42" i="3"/>
  <c r="N45" i="3"/>
  <c r="N93" i="3"/>
  <c r="N114" i="3"/>
  <c r="N142" i="3" s="1"/>
  <c r="M145" i="3"/>
  <c r="L166" i="3"/>
  <c r="L181" i="3"/>
  <c r="M216" i="3"/>
  <c r="M221" i="3"/>
  <c r="M242" i="3"/>
  <c r="M263" i="3"/>
  <c r="M296" i="3"/>
  <c r="M316" i="3"/>
  <c r="M352" i="3"/>
  <c r="N477" i="3"/>
  <c r="M547" i="3"/>
  <c r="M504" i="3"/>
  <c r="L15" i="3"/>
  <c r="M209" i="3"/>
  <c r="N366" i="3"/>
  <c r="M377" i="3"/>
  <c r="M543" i="3"/>
  <c r="M686" i="3"/>
  <c r="M224" i="3"/>
  <c r="M237" i="3"/>
  <c r="M347" i="3"/>
  <c r="M361" i="3"/>
  <c r="M512" i="3"/>
  <c r="M560" i="3"/>
  <c r="I354" i="3"/>
  <c r="M313" i="3"/>
  <c r="N241" i="3"/>
  <c r="L241" i="3"/>
  <c r="N372" i="3"/>
  <c r="M215" i="3"/>
  <c r="M222" i="3"/>
  <c r="I241" i="3"/>
  <c r="M241" i="3" s="1"/>
  <c r="M249" i="3"/>
  <c r="M276" i="3"/>
  <c r="N303" i="3"/>
  <c r="L303" i="3"/>
  <c r="F19" i="9" s="1"/>
  <c r="K354" i="3"/>
  <c r="M556" i="3"/>
  <c r="N239" i="3"/>
  <c r="I309" i="3"/>
  <c r="M567" i="3"/>
  <c r="N238" i="3"/>
  <c r="L242" i="3"/>
  <c r="I363" i="3"/>
  <c r="M540" i="3"/>
  <c r="M564" i="3"/>
  <c r="M636" i="3"/>
  <c r="M1438" i="3"/>
  <c r="I244" i="3"/>
  <c r="M244" i="3" s="1"/>
  <c r="K363" i="3"/>
  <c r="K366" i="3" s="1"/>
  <c r="M476" i="3"/>
  <c r="M546" i="3"/>
  <c r="M548" i="3"/>
  <c r="M555" i="3"/>
  <c r="M557" i="3"/>
  <c r="M571" i="3"/>
  <c r="M576" i="3"/>
  <c r="M595" i="3"/>
  <c r="M1288" i="3"/>
  <c r="M1420" i="3"/>
  <c r="L363" i="3"/>
  <c r="L366" i="3" s="1"/>
  <c r="F22" i="9" s="1"/>
  <c r="M565" i="3"/>
  <c r="M755" i="3"/>
  <c r="M570" i="3"/>
  <c r="M592" i="3"/>
  <c r="M587" i="3"/>
  <c r="M751" i="3"/>
  <c r="M1293" i="3"/>
  <c r="M1364" i="3"/>
  <c r="M1284" i="3"/>
  <c r="M1341" i="3"/>
  <c r="M1385" i="3"/>
  <c r="M1433" i="3"/>
  <c r="M752" i="3"/>
  <c r="M1380" i="3"/>
  <c r="M672" i="3"/>
  <c r="M1194" i="3"/>
  <c r="M1313" i="3"/>
  <c r="M1308" i="3"/>
  <c r="M1366" i="3"/>
  <c r="M1304" i="3"/>
  <c r="M1275" i="3"/>
  <c r="M1474" i="3"/>
  <c r="M1337" i="3"/>
  <c r="K1599" i="3"/>
  <c r="N1467" i="3"/>
  <c r="M1419" i="3"/>
  <c r="N1201" i="3"/>
  <c r="M1329" i="3"/>
  <c r="M1357" i="3"/>
  <c r="M1375" i="3"/>
  <c r="K1587" i="3"/>
  <c r="M1302" i="3"/>
  <c r="M1282" i="3"/>
  <c r="M1291" i="3"/>
  <c r="M1331" i="3"/>
  <c r="M1339" i="3"/>
  <c r="M1358" i="3"/>
  <c r="M1365" i="3"/>
  <c r="M1400" i="3"/>
  <c r="M1192" i="3"/>
  <c r="L19" i="3" l="1"/>
  <c r="K859" i="3"/>
  <c r="M693" i="3"/>
  <c r="I859" i="3"/>
  <c r="L104" i="3"/>
  <c r="F15" i="9" s="1"/>
  <c r="K833" i="3"/>
  <c r="I833" i="3"/>
  <c r="M77" i="3"/>
  <c r="F26" i="9"/>
  <c r="M619" i="3"/>
  <c r="N749" i="3"/>
  <c r="M481" i="3"/>
  <c r="M679" i="3"/>
  <c r="M104" i="3"/>
  <c r="M709" i="3"/>
  <c r="M711" i="3"/>
  <c r="M710" i="3"/>
  <c r="M706" i="3"/>
  <c r="M708" i="3"/>
  <c r="M707" i="3"/>
  <c r="M486" i="3"/>
  <c r="M65" i="3"/>
  <c r="M607" i="3"/>
  <c r="M605" i="3"/>
  <c r="M1587" i="3"/>
  <c r="M389" i="3"/>
  <c r="M616" i="3"/>
  <c r="M1599" i="3"/>
  <c r="M386" i="3"/>
  <c r="M691" i="3"/>
  <c r="M687" i="3"/>
  <c r="M385" i="3"/>
  <c r="M58" i="3"/>
  <c r="M485" i="3"/>
  <c r="M477" i="3"/>
  <c r="M673" i="3"/>
  <c r="M681" i="3"/>
  <c r="M38" i="3"/>
  <c r="L1599" i="3"/>
  <c r="F64" i="9" s="1"/>
  <c r="F66" i="9" s="1"/>
  <c r="H21" i="33" s="1"/>
  <c r="M42" i="3"/>
  <c r="M1201" i="3"/>
  <c r="M678" i="3"/>
  <c r="M45" i="3"/>
  <c r="M704" i="3"/>
  <c r="M674" i="3"/>
  <c r="N104" i="3"/>
  <c r="M491" i="3"/>
  <c r="M309" i="3"/>
  <c r="M142" i="3"/>
  <c r="M692" i="3"/>
  <c r="M684" i="3"/>
  <c r="M37" i="3"/>
  <c r="M675" i="3"/>
  <c r="M685" i="3"/>
  <c r="M509" i="3"/>
  <c r="M749" i="3"/>
  <c r="F57" i="9"/>
  <c r="F54" i="9"/>
  <c r="M688" i="3"/>
  <c r="M690" i="3"/>
  <c r="F35" i="9"/>
  <c r="M677" i="3"/>
  <c r="M36" i="3"/>
  <c r="M1504" i="3"/>
  <c r="L182" i="3"/>
  <c r="F17" i="9" s="1"/>
  <c r="M16" i="3"/>
  <c r="L1587" i="3"/>
  <c r="F58" i="9" s="1"/>
  <c r="M676" i="3"/>
  <c r="M680" i="3"/>
  <c r="L268" i="3"/>
  <c r="F18" i="9" s="1"/>
  <c r="M683" i="3"/>
  <c r="M483" i="3"/>
  <c r="F42" i="9"/>
  <c r="F44" i="9" s="1"/>
  <c r="M392" i="3"/>
  <c r="M372" i="3"/>
  <c r="M388" i="3"/>
  <c r="M682" i="3"/>
  <c r="M484" i="3"/>
  <c r="M384" i="3"/>
  <c r="I268" i="3"/>
  <c r="M268" i="3" s="1"/>
  <c r="M363" i="3"/>
  <c r="M354" i="3"/>
  <c r="N373" i="3"/>
  <c r="M40" i="3"/>
  <c r="M703" i="3"/>
  <c r="I303" i="3"/>
  <c r="M303" i="3" s="1"/>
  <c r="M19" i="3"/>
  <c r="M39" i="3"/>
  <c r="M513" i="3"/>
  <c r="I182" i="3"/>
  <c r="M182" i="3" s="1"/>
  <c r="M1467" i="3"/>
  <c r="F55" i="9"/>
  <c r="I366" i="3"/>
  <c r="M366" i="3" s="1"/>
  <c r="M689" i="3"/>
  <c r="N374" i="3"/>
  <c r="F12" i="9"/>
  <c r="M18" i="3"/>
  <c r="F61" i="9" l="1"/>
  <c r="H19" i="33" s="1"/>
  <c r="H20" i="33" s="1"/>
  <c r="M859" i="3"/>
  <c r="M833" i="3"/>
  <c r="L859" i="3"/>
  <c r="F31" i="9" s="1"/>
  <c r="M817" i="3"/>
  <c r="K780" i="3"/>
  <c r="I780" i="3"/>
  <c r="M516" i="3"/>
  <c r="M1518" i="3"/>
  <c r="M629" i="3"/>
  <c r="N65" i="3"/>
  <c r="M517" i="3"/>
  <c r="N48" i="3"/>
  <c r="M518" i="3"/>
  <c r="N516" i="3"/>
  <c r="F11" i="9"/>
  <c r="M700" i="3"/>
  <c r="I801" i="3"/>
  <c r="M374" i="3"/>
  <c r="M48" i="3"/>
  <c r="M373" i="3"/>
  <c r="F29" i="9" l="1"/>
  <c r="K801" i="3"/>
  <c r="M801" i="3" s="1"/>
  <c r="L801" i="3"/>
  <c r="F28" i="9" s="1"/>
  <c r="M780" i="3"/>
  <c r="L780" i="3"/>
  <c r="F27" i="9" s="1"/>
  <c r="K718" i="3"/>
  <c r="M617" i="3"/>
  <c r="I718" i="3"/>
  <c r="N517" i="3"/>
  <c r="N518" i="3"/>
  <c r="N487" i="3"/>
  <c r="N395" i="3"/>
  <c r="N394" i="3"/>
  <c r="M487" i="3"/>
  <c r="N380" i="3"/>
  <c r="N382" i="3"/>
  <c r="N381" i="3"/>
  <c r="N488" i="3"/>
  <c r="M489" i="3"/>
  <c r="M395" i="3"/>
  <c r="N489" i="3"/>
  <c r="N393" i="3"/>
  <c r="M393" i="3"/>
  <c r="M488" i="3"/>
  <c r="M394" i="3"/>
  <c r="F30" i="9" l="1"/>
  <c r="N718" i="3"/>
  <c r="M718" i="3"/>
  <c r="L718" i="3"/>
  <c r="F25" i="9" s="1"/>
  <c r="M1188" i="3"/>
  <c r="M381" i="3"/>
  <c r="M382" i="3"/>
  <c r="M529" i="3"/>
  <c r="M380" i="3"/>
  <c r="N529" i="3"/>
  <c r="F23" i="9" l="1"/>
  <c r="F33" i="9"/>
  <c r="F39" i="9" l="1"/>
  <c r="F51" i="9"/>
  <c r="H17" i="33" s="1"/>
  <c r="C9" i="39" l="1"/>
  <c r="C14" i="39" s="1"/>
  <c r="C16" i="39" s="1"/>
  <c r="E9" i="40"/>
  <c r="D5" i="39"/>
  <c r="E8" i="40" l="1"/>
  <c r="E12" i="40" s="1"/>
  <c r="E10" i="40" l="1"/>
  <c r="E13" i="40" s="1"/>
  <c r="E14" i="40" s="1"/>
  <c r="E15" i="40" l="1"/>
  <c r="H18" i="33"/>
  <c r="H23" i="33" s="1"/>
  <c r="H24" i="33" s="1"/>
  <c r="F25" i="33" s="1"/>
</calcChain>
</file>

<file path=xl/sharedStrings.xml><?xml version="1.0" encoding="utf-8"?>
<sst xmlns="http://schemas.openxmlformats.org/spreadsheetml/2006/main" count="3105" uniqueCount="1431">
  <si>
    <t xml:space="preserve">1.2.3 งานผนัง - ผิวผนัง </t>
  </si>
  <si>
    <t xml:space="preserve">1.2.4 งานผิวพื้น </t>
  </si>
  <si>
    <t>รวม (1.2.8)</t>
  </si>
  <si>
    <t>งานระบบไฟฟ้า และสื่อสาร</t>
  </si>
  <si>
    <t xml:space="preserve">2. กลุ่มงานที่ 2 </t>
  </si>
  <si>
    <t xml:space="preserve">หน่วยงานออกแบบแปลนและรายการ   </t>
  </si>
  <si>
    <t>แบบเลขที่</t>
  </si>
  <si>
    <t>ประมาณราคาตามแบบ     ปร.4</t>
  </si>
  <si>
    <t xml:space="preserve">จำนวน  </t>
  </si>
  <si>
    <t>แผ่น</t>
  </si>
  <si>
    <t>ลำดับที่</t>
  </si>
  <si>
    <t xml:space="preserve">     ราคารวมค่า  Factor  F</t>
  </si>
  <si>
    <t>7 %</t>
  </si>
  <si>
    <t xml:space="preserve">เฉลี่ยราคา </t>
  </si>
  <si>
    <t>บัญชีแสดงปริมาณวัสดุ และราคา</t>
  </si>
  <si>
    <t xml:space="preserve">แบบเลขที่ </t>
  </si>
  <si>
    <t>ผู้ปรับราคา</t>
  </si>
  <si>
    <t xml:space="preserve">วิศวกร </t>
  </si>
  <si>
    <t xml:space="preserve">เอกสารเลขที่ </t>
  </si>
  <si>
    <t xml:space="preserve">1.2.2 งานฝ้าเพดาน </t>
  </si>
  <si>
    <t>ลบ.ฟ.</t>
  </si>
  <si>
    <t xml:space="preserve">ตะปู </t>
  </si>
  <si>
    <t>โครงการก่อสร้าง</t>
  </si>
  <si>
    <t>ตร.ม.</t>
  </si>
  <si>
    <t xml:space="preserve"> </t>
  </si>
  <si>
    <t>รายการ</t>
  </si>
  <si>
    <t>หมายเหตุ</t>
  </si>
  <si>
    <t xml:space="preserve">สถานที่ก่อสร้าง    </t>
  </si>
  <si>
    <t>ลำดับ</t>
  </si>
  <si>
    <t>หน่วย</t>
  </si>
  <si>
    <t>จำนวน</t>
  </si>
  <si>
    <t>ค่าแรงงาน</t>
  </si>
  <si>
    <t>ต่อหน่วย</t>
  </si>
  <si>
    <t>ลบ.ม.</t>
  </si>
  <si>
    <t>กก.</t>
  </si>
  <si>
    <t>ชุด</t>
  </si>
  <si>
    <t>ม.</t>
  </si>
  <si>
    <t>สถานที่ก่อสร้าง</t>
  </si>
  <si>
    <t>เอกสารเลขที่</t>
  </si>
  <si>
    <t xml:space="preserve">ผู้ประมาณราคา     </t>
  </si>
  <si>
    <t xml:space="preserve">พื้นที่อาคาร </t>
  </si>
  <si>
    <t>สถาปนิก</t>
  </si>
  <si>
    <t xml:space="preserve">ผู้ตรวจสอบ          </t>
  </si>
  <si>
    <t>สรุปผลการประมาณราคาค่าก่อสร้าง</t>
  </si>
  <si>
    <t>ชั้น</t>
  </si>
  <si>
    <t>ราคาค่าก่อสร้างฐานรากชนิด</t>
  </si>
  <si>
    <t xml:space="preserve">จำนวนชั้น </t>
  </si>
  <si>
    <t xml:space="preserve">โครงการก่อสร้าง </t>
  </si>
  <si>
    <t xml:space="preserve">สถานที่ก่อสร้าง </t>
  </si>
  <si>
    <t>พื้นที่อาคาร</t>
  </si>
  <si>
    <t xml:space="preserve">  </t>
  </si>
  <si>
    <t>งานภูมิทัศน์</t>
  </si>
  <si>
    <t>แบบสรุปค่าก่อสร้างของงานก่อสร้างอาคาร</t>
  </si>
  <si>
    <t>จำนวนเงิน</t>
  </si>
  <si>
    <t>(คิดเฉพาะค่าวัสดุและค่าแรงงานหรือทุนซึ่งยังไม่รวมค่าอำนวยการ ดอกเบี้ย กำไร และภาษี)</t>
  </si>
  <si>
    <t>งานสถาปัตยกรรม</t>
  </si>
  <si>
    <t>รวมค่างานกลุ่มงานที่ 1</t>
  </si>
  <si>
    <t>รวมค่างานกลุ่มงานที่ 2</t>
  </si>
  <si>
    <t>รวมค่างานกลุ่มงานที่ 3</t>
  </si>
  <si>
    <t>รวมค่างานส่วนที่ 1</t>
  </si>
  <si>
    <t>(คิดราคาผู้ผลิตหรือตัวแทนจำหน่ายซึ่งยังไม่รวมค่าภาษี)</t>
  </si>
  <si>
    <t>รวมค่างานส่วนที่ 2</t>
  </si>
  <si>
    <t>หมวดค่าใช้จ่ายพิเศษตามข้อกำหนด เงื่อนไข และความจำเป็นต้องมี</t>
  </si>
  <si>
    <t>รวมค่างานส่วนที่ 3</t>
  </si>
  <si>
    <t>1. กลุ่มงานที่ 1</t>
  </si>
  <si>
    <t xml:space="preserve">1.2 งานสถาปัตยกรรม </t>
  </si>
  <si>
    <t>ดอกเบี้ยเงินกู้</t>
  </si>
  <si>
    <t>Factor F</t>
  </si>
  <si>
    <t>ค่างานต้นทุน</t>
  </si>
  <si>
    <t>บาท</t>
  </si>
  <si>
    <t>ประจำเดือน</t>
  </si>
  <si>
    <t xml:space="preserve">1.1 งานโครงสร้างวิศวกรรม  </t>
  </si>
  <si>
    <t>1.2.1 งานหลังคา</t>
  </si>
  <si>
    <t>2.1 งานครุภัณฑ์จัดจ้าง หรือสั่งทำ</t>
  </si>
  <si>
    <t xml:space="preserve">รวม (2.1) </t>
  </si>
  <si>
    <t xml:space="preserve">หมายเหตุ :  </t>
  </si>
  <si>
    <t xml:space="preserve"> - ปริมาณงานใน BOQ.นี้ไม่สามารถนำไปใช้อ้างอิงในการก่อสร้างจริงได้ ผู้เสนอราคาต้องเสนอตามรูปแบบ</t>
  </si>
  <si>
    <t xml:space="preserve">   และเอกสารรายการประกอบแบบที่กำหนด</t>
  </si>
  <si>
    <t>ส่วนที่ 1  ค่างานต้นทุน (คำนวณในราคาทุน)</t>
  </si>
  <si>
    <t xml:space="preserve">งานโครงสร้างวิศวกรรม </t>
  </si>
  <si>
    <t>งานครุภัณฑ์จัดจ้าง หรือสั่งทำ</t>
  </si>
  <si>
    <t>ค่างานส่วนที่ 1 ค่างานต้นทุน (คำนวณในราคาทุน)</t>
  </si>
  <si>
    <t>ค่างานส่วนที่ 2 ครุภัณฑ์จัดซื้อ หรือสั่งซื้อ</t>
  </si>
  <si>
    <t>คิดเป็นเงินทั้งสิ้นโดยประมาณ</t>
  </si>
  <si>
    <t>บาท / ตร.ม.</t>
  </si>
  <si>
    <t>ค่าวัสดุ</t>
  </si>
  <si>
    <t>เป็นเงิน</t>
  </si>
  <si>
    <t>รวมเงิน</t>
  </si>
  <si>
    <t>กลุ่มงานที่ 3</t>
  </si>
  <si>
    <t>งานผังบริเวณและงานก่อสร้างประกอบอื่น ๆ</t>
  </si>
  <si>
    <t>ส่วนที่ 2  หมวดงานครุภัณฑ์จัดซื้อหรือสั่งซื้อ</t>
  </si>
  <si>
    <t>งานครุภัณฑ์สั่งซื้อ</t>
  </si>
  <si>
    <t xml:space="preserve">ส่วนที่ 3  ค่าใช้จ่ายพิเศษตามข้อกำหนด (ถ้ามี) </t>
  </si>
  <si>
    <t>งานระบบปรับอากาศและระบายอากาศ</t>
  </si>
  <si>
    <t>งานระบบเครื่องกลและงานพิเศษอื่นๆ</t>
  </si>
  <si>
    <t xml:space="preserve">สถานที่ก่อสร้าง   </t>
  </si>
  <si>
    <t xml:space="preserve">ค่างานส่วนที่ 3  ค่าใช้จ่ายพิเศษตามข้อกำหนด (ถ้ามี) </t>
  </si>
  <si>
    <t>สรุป</t>
  </si>
  <si>
    <t>รวมค่าก่อสร้างเป็นเงินทั้งสิ้น  (1)+(2)+(3)</t>
  </si>
  <si>
    <t>1.1.2 งานโครงหลังคาเหล็ก</t>
  </si>
  <si>
    <t>ส่วนที่ 1   ค่างานต้นทุน  (คำนวณในราคาทุน)</t>
  </si>
  <si>
    <t>ต้น</t>
  </si>
  <si>
    <t xml:space="preserve">1.2.9 งานเบ็ดเตล็ด </t>
  </si>
  <si>
    <t>เมตร</t>
  </si>
  <si>
    <t>จุด</t>
  </si>
  <si>
    <t>รวม</t>
  </si>
  <si>
    <t xml:space="preserve">       2.1 งานครุภัณฑ์จัดซื้อ</t>
  </si>
  <si>
    <t>งาน</t>
  </si>
  <si>
    <r>
      <t>กลุ่มงานที่ 1</t>
    </r>
    <r>
      <rPr>
        <sz val="16"/>
        <color indexed="8"/>
        <rFont val="TH SarabunPSK"/>
        <family val="2"/>
      </rPr>
      <t xml:space="preserve"> </t>
    </r>
  </si>
  <si>
    <r>
      <t>กลุ่มงานที่ 2</t>
    </r>
    <r>
      <rPr>
        <sz val="16"/>
        <color indexed="8"/>
        <rFont val="TH SarabunPSK"/>
        <family val="2"/>
      </rPr>
      <t xml:space="preserve"> </t>
    </r>
  </si>
  <si>
    <r>
      <t xml:space="preserve"> </t>
    </r>
    <r>
      <rPr>
        <sz val="16"/>
        <rFont val="TH SarabunPSK"/>
        <family val="2"/>
      </rPr>
      <t>(คิดในราคาเหมารวม ซึ่งรวมค่าใช้จ่ายและค่าภาษีไว้ด้วยแล้ว)</t>
    </r>
  </si>
  <si>
    <t xml:space="preserve"> -(3)-</t>
  </si>
  <si>
    <t>chack % factor.f</t>
  </si>
  <si>
    <t>การคำนวณหาค่า Factor-F เฉลี่ย</t>
  </si>
  <si>
    <t>ตาราง Factor F  งานอาคาร</t>
  </si>
  <si>
    <t>หมายเหตุ    -(1)-  =  C14    ,   -(2)-  =  L5    ,   -(3)-  =  N5</t>
  </si>
  <si>
    <t>เงินล่วงหน้าจ่าย</t>
  </si>
  <si>
    <t xml:space="preserve"> เงื่อนไข % ปรับเปลี่ยนตามหนังสือกระทรวงการคลังที่ กค.  ต่างๆ</t>
  </si>
  <si>
    <t>เงินประกันผลงานหัก</t>
  </si>
  <si>
    <t xml:space="preserve"> -(1)</t>
  </si>
  <si>
    <t>ราคาค่าวัสดุและค่าแรงที่ประมาณราคาได้</t>
  </si>
  <si>
    <t xml:space="preserve"> -(2)</t>
  </si>
  <si>
    <t>Factor F =</t>
  </si>
  <si>
    <r>
      <t>D - ((D-E)*(A-</t>
    </r>
    <r>
      <rPr>
        <b/>
        <sz val="18"/>
        <color indexed="12"/>
        <rFont val="Angsana New"/>
        <family val="1"/>
      </rPr>
      <t>B</t>
    </r>
    <r>
      <rPr>
        <b/>
        <sz val="18"/>
        <rFont val="Angsana New"/>
        <family val="1"/>
      </rPr>
      <t>)/(</t>
    </r>
    <r>
      <rPr>
        <b/>
        <sz val="18"/>
        <color indexed="10"/>
        <rFont val="Angsana New"/>
        <family val="1"/>
      </rPr>
      <t>C</t>
    </r>
    <r>
      <rPr>
        <b/>
        <sz val="18"/>
        <rFont val="Angsana New"/>
        <family val="1"/>
      </rPr>
      <t>-</t>
    </r>
    <r>
      <rPr>
        <b/>
        <sz val="18"/>
        <color indexed="12"/>
        <rFont val="Angsana New"/>
        <family val="1"/>
      </rPr>
      <t>B</t>
    </r>
    <r>
      <rPr>
        <b/>
        <sz val="18"/>
        <rFont val="Angsana New"/>
        <family val="1"/>
      </rPr>
      <t>))</t>
    </r>
  </si>
  <si>
    <t>ค่าภาษีมูลค่าเพิ่ม</t>
  </si>
  <si>
    <t xml:space="preserve"> -(3)</t>
  </si>
  <si>
    <t xml:space="preserve"> -(4)</t>
  </si>
  <si>
    <t>B</t>
  </si>
  <si>
    <t>B : ค่างานต้นทุนต่ำ</t>
  </si>
  <si>
    <t xml:space="preserve"> -(5)</t>
  </si>
  <si>
    <t>A</t>
  </si>
  <si>
    <t>A : ค่างานต้นทุนที่ประมาณราคาได้</t>
  </si>
  <si>
    <t>(บาท)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</si>
  <si>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</si>
  <si>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</si>
  <si>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</si>
  <si>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</si>
  <si>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</si>
  <si>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</si>
  <si>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นำค่านี้ไปใช้ในการคำนวณ</t>
  </si>
  <si>
    <t>A * Factor F</t>
  </si>
  <si>
    <t>- Dia 1 1/2"</t>
  </si>
  <si>
    <t>- Dia 2"</t>
  </si>
  <si>
    <t>- Dia 3"</t>
  </si>
  <si>
    <t>FLEXIBLE CONNECTOR</t>
  </si>
  <si>
    <t>- Dia 1/2"</t>
  </si>
  <si>
    <t>- Dia 3/4"</t>
  </si>
  <si>
    <t>- Dia 1"</t>
  </si>
  <si>
    <t>- Dia 1 1/4"</t>
  </si>
  <si>
    <t>- Dia 2 1/2"</t>
  </si>
  <si>
    <t>- Dia 4"</t>
  </si>
  <si>
    <t xml:space="preserve">วัสดุป้องกันไฟลาม </t>
  </si>
  <si>
    <t xml:space="preserve">งานระบบสุขาภิบาล </t>
  </si>
  <si>
    <t>FLOOR DRAIN W/P-TRAP</t>
  </si>
  <si>
    <t>VENT THROUGH ROOF (VTR)</t>
  </si>
  <si>
    <t>ระบบระบายน้ำฝน</t>
  </si>
  <si>
    <t>- Dia 4</t>
  </si>
  <si>
    <t>หัวรับน้ำฝน (RD)</t>
  </si>
  <si>
    <t xml:space="preserve">ระบบดับเพลิง </t>
  </si>
  <si>
    <t>1.3 งานระบบประปา สุขาภิบาล และดับเพลิง</t>
  </si>
  <si>
    <t>รวม (1.3)งานระบบประปา สุขาภิบาล และดับเพลิง</t>
  </si>
  <si>
    <t>1.4 งานระบบไฟฟ้าและสื่อสาร</t>
  </si>
  <si>
    <t>1.4.1 งานระบบไฟฟ้า และดวงโคม</t>
  </si>
  <si>
    <t>งานเมนไฟฟ้าแรงสูง (HIGH VOLTAGE SYSTEM)</t>
  </si>
  <si>
    <t>รวม  (1.4.1) งานระบบไฟฟ้า และดวงโคม</t>
  </si>
  <si>
    <t xml:space="preserve">1.5 งานระบบปรับอากาศและระบายอากาศ </t>
  </si>
  <si>
    <t>รวม  (1.5) งานระบบปรับอากาศ ระบายอากาศ</t>
  </si>
  <si>
    <t>1.6งานระบบเครื่องกลและงานพิเศษอื่นๆ</t>
  </si>
  <si>
    <t>3.1 หมวดค่าใช้จ่ายพิเศษตามข้อกำหนด เงื่อนไข และความจำเป็นต้องมี</t>
  </si>
  <si>
    <t>รวม  (3.1) งานค่าใช้จ่ายพิเศษ</t>
  </si>
  <si>
    <t>สถาบันโรคผิวหนัง กรมการแพทย์</t>
  </si>
  <si>
    <t>1.6.1 งานระบบลิฟท์</t>
  </si>
  <si>
    <t xml:space="preserve"> คณะกรรมการราคากลาง</t>
  </si>
  <si>
    <r>
      <t xml:space="preserve">      ราคารวมค่าภาษีมูลค่าเพิ่ม (</t>
    </r>
    <r>
      <rPr>
        <b/>
        <sz val="16"/>
        <rFont val="TH SarabunPSK"/>
        <family val="2"/>
      </rPr>
      <t xml:space="preserve">VAT)  </t>
    </r>
  </si>
  <si>
    <t>- งานทดสอบระบบและทำความสะอาด</t>
  </si>
  <si>
    <t xml:space="preserve">FLOOR CLEAN OUT </t>
  </si>
  <si>
    <t>- ข้อต่อท่อและอุปกรณ์ท่อ</t>
  </si>
  <si>
    <t>- เหล็กยึดท่อท่อ</t>
  </si>
  <si>
    <t>- Dia 6"</t>
  </si>
  <si>
    <t>บ่อ MH.</t>
  </si>
  <si>
    <t>(ตัวอักษร)</t>
  </si>
  <si>
    <t>โรงพยาบาลโรคผิวหนังภาคตะวันออกเฉียงเหนือ จ.บุรีรัมย์</t>
  </si>
  <si>
    <t>1.1.1 งานโครงสร้าง คสล. ชนิดฐานรากเสาเข็มตอก</t>
  </si>
  <si>
    <t>ทดสอบดิน Boring Test ลึก 20.00 ม.</t>
  </si>
  <si>
    <t>ทรายหยาบบดอัดแน่นใต้ฐานรากและพื้น</t>
  </si>
  <si>
    <t>ลบ.ม</t>
  </si>
  <si>
    <t>น้ำยากันซึมผสมคอนกรีตโครงสร้าง</t>
  </si>
  <si>
    <t>ลิตร</t>
  </si>
  <si>
    <t>ไม้แบบหล่อคอนกรีตทั่วไป</t>
  </si>
  <si>
    <t xml:space="preserve"> - ไม้แบบ (ใช้ 50% ของทั้งหมด)</t>
  </si>
  <si>
    <t xml:space="preserve"> - ไม้คร่าวยึดไม้แบบ (คิด 30% ของทั้งหมด)</t>
  </si>
  <si>
    <t xml:space="preserve"> - ไม้ค้ำยันท้องคาน </t>
  </si>
  <si>
    <t xml:space="preserve"> - ไม้ค้ำยันท้องพื้น </t>
  </si>
  <si>
    <t xml:space="preserve"> - ค่าแรงประกอบไม้แบบ (คิด 100% )</t>
  </si>
  <si>
    <t xml:space="preserve"> - ไม้แบบขอบพื้นสูง &lt;0.25 ม.</t>
  </si>
  <si>
    <t xml:space="preserve">เหล็กเสริมคอนกรีต </t>
  </si>
  <si>
    <t xml:space="preserve"> - SR 24     Dia  6  มม. </t>
  </si>
  <si>
    <t xml:space="preserve"> - SR 24     Dia  9  มม. </t>
  </si>
  <si>
    <t xml:space="preserve"> - SD 40    Dia 12  มม. </t>
  </si>
  <si>
    <t xml:space="preserve"> - SD 40    Dia 16  มม. </t>
  </si>
  <si>
    <t xml:space="preserve"> - SD 40    Dia 20  มม. </t>
  </si>
  <si>
    <t xml:space="preserve"> - SD 40    Dia 25  มม. </t>
  </si>
  <si>
    <t xml:space="preserve"> - SD 40    Dia 28  มม. </t>
  </si>
  <si>
    <t xml:space="preserve"> - ลวดผูกเหล็ก  (เบอร์ 18)</t>
  </si>
  <si>
    <t>ข้อต่อเชิงกล Couper เหล็ก Dia 25 มม.</t>
  </si>
  <si>
    <t>Water Stop 8"</t>
  </si>
  <si>
    <t>ท่อน</t>
  </si>
  <si>
    <t>โรงพยาบาลโรคผิวหนังภาคตะวันออกเฉียงเหนือ  (อาคารOPD)</t>
  </si>
  <si>
    <t>0 139.8 หนา4.5 mm. หนัก 14.98 kg./m.</t>
  </si>
  <si>
    <t>0 114.3 หนา3.2 mm. หนัก 8.77 kg./m.</t>
  </si>
  <si>
    <t>0 48.6 หนา3.2 mm. หนัก 3.57 kg./m.</t>
  </si>
  <si>
    <t>□ 100x50x3.2 mm.</t>
  </si>
  <si>
    <t>□ 100x50x2.3 mm.</t>
  </si>
  <si>
    <t>Plate 300x300x20 mm.</t>
  </si>
  <si>
    <t>J - Bolt 20 mm.+แหวน+น๊อต</t>
  </si>
  <si>
    <t>รวม (1.1.2)งานเหล็กโครงหลังคา</t>
  </si>
  <si>
    <t>ชั้นที่ 1</t>
  </si>
  <si>
    <t>ชั้นที่ 2</t>
  </si>
  <si>
    <t>ชั้นที่ 3</t>
  </si>
  <si>
    <t>งานระบบเสียงห้องประชุม</t>
  </si>
  <si>
    <t xml:space="preserve"> งานระบบปรับอากาศ</t>
  </si>
  <si>
    <t>เครื่อง</t>
  </si>
  <si>
    <t xml:space="preserve"> ระบบเสียงและภาพห้องประชุมใหญ่ </t>
  </si>
  <si>
    <t xml:space="preserve"> งานระบบก๊าซทางการแพทย์</t>
  </si>
  <si>
    <t>อ็อกซิเจน</t>
  </si>
  <si>
    <t>สุญญากาศ</t>
  </si>
  <si>
    <t>อากาศ</t>
  </si>
  <si>
    <t>โฟลวมิเตอร์อากาศ</t>
  </si>
  <si>
    <t xml:space="preserve"> ชุดใหความชื้น HUMIDIFIER</t>
  </si>
  <si>
    <t>ชุดให้ความชื้น NEBULIZER</t>
  </si>
  <si>
    <t>อุปกรณ์ซัคชั่นสำหรับใช้ทาง ปาก คอ จมูก</t>
  </si>
  <si>
    <t>โฟลวมิเตอร์ ออกซิเจน</t>
  </si>
  <si>
    <t xml:space="preserve"> ค่าเครื่องจักร</t>
  </si>
  <si>
    <t xml:space="preserve"> ค่ารั้วชั่วคราวกันเขตก่อสร้าง</t>
  </si>
  <si>
    <t xml:space="preserve"> ตะแกรงกันวัสดุตกหล่น,ผ้าใบกันฝุ่นละออง</t>
  </si>
  <si>
    <t xml:space="preserve"> - ผ้าใบป้องกันฝุ่นละออง</t>
  </si>
  <si>
    <t xml:space="preserve"> - ปล่องเหล็กสำหรับทิ้งเศษวัสดุ</t>
  </si>
  <si>
    <t>งานระบบท่อสารทำความเย็น</t>
  </si>
  <si>
    <t>Copper Tube Hard Drawn (Type L)</t>
  </si>
  <si>
    <t>DIA. 3/8"(9.1mm.)</t>
  </si>
  <si>
    <t>DIA. 1/2"(12.7mm.)</t>
  </si>
  <si>
    <t>DIA. 5/8"(15.9mm.)</t>
  </si>
  <si>
    <t>DIA. 3/4"(19.5mm.)</t>
  </si>
  <si>
    <t>DIA. 7/8"(22.2mm.)</t>
  </si>
  <si>
    <t>DIA. 1 1/8"(28.6mm.)</t>
  </si>
  <si>
    <t>DIA. 1 3/8"(34.9mm.)</t>
  </si>
  <si>
    <t>DIA. 1 5/8"(41.3mm.)</t>
  </si>
  <si>
    <t>Insulation (Closed Cell Elastomeric)</t>
  </si>
  <si>
    <t>DIA. 1/4" X  3/4" THK.</t>
  </si>
  <si>
    <t>DIA. 3/8" X  3/4" THK.</t>
  </si>
  <si>
    <t>DIA. 1/2" X  3/4" THK.</t>
  </si>
  <si>
    <t>DIA. 5/8" X  3/4" THK.</t>
  </si>
  <si>
    <t>DIA. 3/4" X  3/4" THK.</t>
  </si>
  <si>
    <t>DIA. 7/8" X  3/4" THK.</t>
  </si>
  <si>
    <t>DIA. 1 1/8" X  1" THK.</t>
  </si>
  <si>
    <t>DIA. 1 3/8" X  1" THK.</t>
  </si>
  <si>
    <t>DIA. 1 5/8" X  1" THK.</t>
  </si>
  <si>
    <t>งานระบบท่อน้ำทิ้ง</t>
  </si>
  <si>
    <t>งานระบบไฟฟ้าและควบคุม</t>
  </si>
  <si>
    <t>ท่อร้อยสายไฟ</t>
  </si>
  <si>
    <t>Refrigerant R-410A</t>
  </si>
  <si>
    <t>Kgs</t>
  </si>
  <si>
    <t xml:space="preserve"> ALUMINIUM  GRILLE</t>
  </si>
  <si>
    <t>ชุด.</t>
  </si>
  <si>
    <t>TV - OUT LET</t>
  </si>
  <si>
    <t>SPILTER 2 WAY</t>
  </si>
  <si>
    <t>SPILTER 4 WAY</t>
  </si>
  <si>
    <t>TAP - OFF 4 WAY</t>
  </si>
  <si>
    <t>1.4.2 งานระบบโทรศัพท์แบบ IP และระบบเครือข่ายคอมพิวเตอร์</t>
  </si>
  <si>
    <t xml:space="preserve">ตู้ CAP.BANK </t>
  </si>
  <si>
    <t xml:space="preserve">    ชุด</t>
  </si>
  <si>
    <t xml:space="preserve"> ชุด</t>
  </si>
  <si>
    <t xml:space="preserve">SUB DISTRIBUTION BOARD </t>
  </si>
  <si>
    <t>สายไฟฟ้า</t>
  </si>
  <si>
    <t xml:space="preserve"> - THW 240  Sq.mm</t>
  </si>
  <si>
    <t xml:space="preserve"> - THW 185  Sq.mm</t>
  </si>
  <si>
    <t xml:space="preserve"> - THW 120  Sq.mm</t>
  </si>
  <si>
    <t xml:space="preserve"> - THW 95  Sq.mm</t>
  </si>
  <si>
    <t xml:space="preserve"> - THW 70  Sq.mm</t>
  </si>
  <si>
    <t xml:space="preserve"> - THW 35  Sq.mm</t>
  </si>
  <si>
    <t xml:space="preserve"> - THW 25  Sq.mm</t>
  </si>
  <si>
    <t xml:space="preserve"> - THW 16  Sq.mm</t>
  </si>
  <si>
    <t xml:space="preserve"> - THW 10  Sq.mm</t>
  </si>
  <si>
    <t xml:space="preserve"> - THW 6  Sq.mm</t>
  </si>
  <si>
    <t xml:space="preserve"> - FRC 6  Sq.mm</t>
  </si>
  <si>
    <t>ท่อร้อยสาย,รางเดินสาย</t>
  </si>
  <si>
    <t xml:space="preserve"> - DIA.  3 "  IMC</t>
  </si>
  <si>
    <t xml:space="preserve"> - DIA.  2 1/2 "  IMC</t>
  </si>
  <si>
    <t xml:space="preserve"> - DIA.  2 "  IMC</t>
  </si>
  <si>
    <t xml:space="preserve"> - DIA.  1 1/2 "  IMC</t>
  </si>
  <si>
    <t xml:space="preserve"> - DIA.  3/4 "  EMT</t>
  </si>
  <si>
    <t xml:space="preserve"> - DIA.  1/2 "  EMT</t>
  </si>
  <si>
    <t xml:space="preserve"> - DIA.  4 "  HDPE</t>
  </si>
  <si>
    <t xml:space="preserve"> - CABLE TRAY 500 mm,</t>
  </si>
  <si>
    <t>โคมไฟฟ้า</t>
  </si>
  <si>
    <t>เต้ารับไฟฟ้า</t>
  </si>
  <si>
    <t xml:space="preserve"> - เต้ารับไฟฟ้าเดี่ยว</t>
  </si>
  <si>
    <t xml:space="preserve"> - เต้ารับไฟฟ้าแบบกันน้ำ</t>
  </si>
  <si>
    <t>1.4.3 งานระบบแจ้งเหตุเพลิงไหม้ (FIRE ALARM)</t>
  </si>
  <si>
    <t>1.4.4 งานระบบทีวีวงจรปิด (CCTV CAMERA)</t>
  </si>
  <si>
    <t>1.4.5 งานระบบเสียงประกาศ (PUBLIC ADDRESS)</t>
  </si>
  <si>
    <t>1.4.6 งานระบบป้องกันฟ้าผ่า (LIGHTNING PROTECTION SYSTEM)</t>
  </si>
  <si>
    <t>24kV RMU Type Aegis Plus (1LBS 630A , 2VCB 250A) Indoor Type IP41 (No E&amp;T)</t>
  </si>
  <si>
    <t xml:space="preserve"> - Dia. 6" </t>
  </si>
  <si>
    <t xml:space="preserve"> - Dia. 4" </t>
  </si>
  <si>
    <t xml:space="preserve"> - Dia. 3" </t>
  </si>
  <si>
    <t xml:space="preserve"> - Dia. 2" </t>
  </si>
  <si>
    <t xml:space="preserve"> - Dia. 1" </t>
  </si>
  <si>
    <t xml:space="preserve"> - ข้อต่อท่อ</t>
  </si>
  <si>
    <t xml:space="preserve"> - อุปกรณ์ยึดและรองรับท่อ</t>
  </si>
  <si>
    <t xml:space="preserve"> - ค่าทดสอบ ทำความสะอาด ทาสีและทำสัญลักษณ์ท่อ</t>
  </si>
  <si>
    <t>Valve &amp; Accessorie</t>
  </si>
  <si>
    <t xml:space="preserve"> - OS&amp;Y Gate(Main Stop) Valve W/SS. (UL. List)  Dia. 6"  </t>
  </si>
  <si>
    <t xml:space="preserve"> - Alarm Check Valve W/Accessorie (UL. List) 300 Psi.   Dia. 6"  </t>
  </si>
  <si>
    <t xml:space="preserve"> - Butterfly Valve (UL. List)    Dia. 6"  </t>
  </si>
  <si>
    <t xml:space="preserve"> - Floor Control Valve (BUV + SS + FS) UL. List  Dia. 4"</t>
  </si>
  <si>
    <t xml:space="preserve"> - Drain Valve &amp; Sight Glass    Dia. 1" </t>
  </si>
  <si>
    <t xml:space="preserve"> - Sprinker Head</t>
  </si>
  <si>
    <t xml:space="preserve">A-B-C Multipurpose Low Pressure Water Mist Fire Exthinguisher 15 Lbs. </t>
  </si>
  <si>
    <t xml:space="preserve">Roof Manifold   Dia 6"x 21/2" x 21/2" x 21/2"  </t>
  </si>
  <si>
    <t xml:space="preserve">Fire Departmnt Conection Dia 6" x 21/2" x 21/2" x21/2"  </t>
  </si>
  <si>
    <t xml:space="preserve"> - Foot Valve    Dia. 6" </t>
  </si>
  <si>
    <t xml:space="preserve"> - Strainer " Y "        Dia. 6" </t>
  </si>
  <si>
    <t xml:space="preserve"> - Pressure Relief Valve    Dia. 4"  </t>
  </si>
  <si>
    <t xml:space="preserve"> - Flexible Connection    Dia. 6"  </t>
  </si>
  <si>
    <t xml:space="preserve"> - Flow Meter    Dia 6"  </t>
  </si>
  <si>
    <t>งานเดินสายไฟฟ้าส่งสัญญาณ</t>
  </si>
  <si>
    <t>ระบบบำบัดน้ำเสีย</t>
  </si>
  <si>
    <t>ระบบน้ำประปา</t>
  </si>
  <si>
    <t>ตรม.</t>
  </si>
  <si>
    <t xml:space="preserve">  1     ฝ้าเพดานยิบซั่มบอร์ดหนา 9 มม.ชนิดขอบลาดฉาบรอยต่อเรียบ.โครงคร่าวเหล็ก</t>
  </si>
  <si>
    <t>ชุบสังกะสีหนาไม่ต่ำกว่าเบอร์ 24ระบบ C-LINE ระยะโครงคร่าวโดยประมาณ  0.4x1.00 ม.</t>
  </si>
  <si>
    <t xml:space="preserve">  2      ฝ้าเพดานยิบซั่มบอร์ดทนชื้นหนา 9 มม.ชนิดขอบลาดฉาบรอยต่อเรียบ.โครงคร่าวเหล็ก</t>
  </si>
  <si>
    <t>ชุบสังกะสีหนาไม่ต่ำกว่าเบอร์ 24ระบบ C-LINE ระยะโครงคร่าวโดยประมาณ 0.4x1.00 ม.</t>
  </si>
  <si>
    <t>พร้อมอุปกรณ์ยึดแขวน</t>
  </si>
  <si>
    <t xml:space="preserve">  3     ฝ้าเพดานแผ่นไฟเบอร์ซีเมนต์ชนิดขอบเรียบหนา 6 มม.โครงคร่าวเหล็กชุบสังกะสี</t>
  </si>
  <si>
    <t>เคลือบขาวหนาไม่น้อยกว่า 0.35 มม.ระบบT-BAR ระยะโครงคร่าวโดยประมาณ 0.60x0.60 ม.</t>
  </si>
  <si>
    <t xml:space="preserve">  4     ฝ้าเพดานแผ่นไฟเบอร์ซีเมนต์ชนิดขอบเรียบหนา 6 มม.เว้นร่อง 5 มม.ยาแนวด้วย</t>
  </si>
  <si>
    <t>โพลียูรีเทน โครงคร่าวเหล็กชุบสังกะสีหนาไม่ต่ำกว่า เบอร์ 24 ระบบ C-LINE ระยะโครงคร่าว</t>
  </si>
  <si>
    <t>โดยประมาณ 0.40x0.80 ม.พร้อมอุปกรณ์ยึดแขวน</t>
  </si>
  <si>
    <t xml:space="preserve">   5      ฝ้าเพดาน ท้องพื้น ค.ส.ล.แต่งเรียบ</t>
  </si>
  <si>
    <t xml:space="preserve">   6      ฝ้าเพดานยิบซั่มบอร์ดชนิดดูดซับเสียง หนา 12.5 มม.ขอบบังใบ ลวดลายรูฉลุ</t>
  </si>
  <si>
    <t>รูปสี่เหลี่ยม ขนาด 12x12 มม. มีค่าดูดซับเสียงไม่น้อยกว่า 0.80 โครงคร่าวเหล็กชุบสังกะสี</t>
  </si>
  <si>
    <t xml:space="preserve">เคลือบสีขาวหนาไม่ต่ำกว่า 0.35 มม.ระบบ C-LINE @ 0.60x0.60 ม.พร้อมอปก.ยึดแขวน </t>
  </si>
  <si>
    <t xml:space="preserve">   8     ฝ้าเพดานแผ่นอลูมิเนียมคอมโพสิตชนิดใช้ภายนอก หนา 4 มม.ไส้กลางทนไฟ มีผิว</t>
  </si>
  <si>
    <t xml:space="preserve"> 9     ฝ้าเพดานยิบซั่มบอร์ดหนา 9 มม.ชนิดขอบลาดฉาบรอยต่อเรียบ กรุทับด้วยแผ่นไม้อัด</t>
  </si>
  <si>
    <t>หนา 6 มม.ปิดทับด้วยแผ่นลามิเนตหนา 0.8 มม.สีลายไม้ โครงคร่าวเหล็กชุบสังกะสีหนาไม่ต่ำ</t>
  </si>
  <si>
    <t>กว่าเบอร์ 24 ระบบC-LINE ระยะโครงคร่าวโดยประมาณ 0.40x1.00 ม.พร้อมอุปกรณ์ยึดแขวน</t>
  </si>
  <si>
    <t xml:space="preserve"> หลุมฝ้า C1-L100x300x9 มม. (ดูแบบขยาย)  </t>
  </si>
  <si>
    <t xml:space="preserve"> หลุมฝ้า C2-L100x300x9 มม. (ดูแบบขยาย)  </t>
  </si>
  <si>
    <t>ก่ออิฐมวลเบา หนา 7.5 ซม.</t>
  </si>
  <si>
    <t>ก่ออิฐมอญ 1/2 แผ่น</t>
  </si>
  <si>
    <t>ก่ออิฐเต็มแผ่น</t>
  </si>
  <si>
    <t>ฉาบปูนเรียบ</t>
  </si>
  <si>
    <t xml:space="preserve"> ฉาบปูนโครงสร้าง</t>
  </si>
  <si>
    <t xml:space="preserve">   2     กระเบื้องเซรามิค ขนาด 0.30x0.60 ม.สีเรียบสูงจรดฝ้าเพดาน</t>
  </si>
  <si>
    <t xml:space="preserve">  3    ผิวบุแกรนิตโตHomogeneous Tile ขนาด 0.60x0.60 ม. สีเรียบ</t>
  </si>
  <si>
    <t>ผิวบุหินแกรนิตสีดำแอฟริกา</t>
  </si>
  <si>
    <t xml:space="preserve">แผงอลูมิเนียมคอมโพสิต ชนิดใช้งานภายนอกความหนา 4 มม.ไส้กลางทนไฟ มีผิว </t>
  </si>
  <si>
    <t xml:space="preserve">แผงอลูมิเนียมคอมโพสิต ชนิดใช้งานภายในความ หนา 4 มม.ไส้กลางทนไฟ มีผิว </t>
  </si>
  <si>
    <t>ฉาบปูนผิวบาง (SKIM COAT)</t>
  </si>
  <si>
    <t>ทาไม่น้อยกว่า2ชั้น</t>
  </si>
  <si>
    <t xml:space="preserve"> ทำระบบกันซึมด้วยวัสดุกันซึมโพลีเมอร์ซีเมนต์คุณสมบัติไม่เป็นพิษใช้กับน้ำดื่มได้ </t>
  </si>
  <si>
    <t xml:space="preserve"> ฉาบปูนขัดมัน</t>
  </si>
  <si>
    <t xml:space="preserve">ผนังกรุแผ่นไม้อัดยางหนา 4 มม.+6 มม.(โครงไม้เนื้อแข็ง)ปิดทับด้วยแผ่น </t>
  </si>
  <si>
    <t>LAMINATEDSOK 0.8 มม.สีลลายไม้ เว้นร่องด้วยอลูมิเนียมกว้าง 6 มม.</t>
  </si>
  <si>
    <t xml:space="preserve">  11       กระเบื้องแกรนิต KENZAI GF-206 1.8x8.4 นิวโกล์ด</t>
  </si>
  <si>
    <t>ผนังบุกระเบื้องเซรามิค ขนาด 0.30x0.30 ม.สีเรียบ</t>
  </si>
  <si>
    <t xml:space="preserve"> ฉาบปูนรองพื้นเตรียมบุกระเบื้อง</t>
  </si>
  <si>
    <t xml:space="preserve">B1-(1-3) บล็อคช่องลมโปร่ง ขนาด0.19x0.19x0.09 ม.สีส้มอิฐ </t>
  </si>
  <si>
    <t xml:space="preserve"> B2  บล็อคช่องลมโปร่ง ขนาด0.19x0.19x0.09 ม.สีคอนกรีต</t>
  </si>
  <si>
    <t>B3-(1-2) คอนกรีตบล็อคระบายอากาศชนิดกันฝนลิ้นคู่</t>
  </si>
  <si>
    <t>เอ็น - ทับหลัง ค.ส.ล.ขนาด 0.10x0.10 ม.</t>
  </si>
  <si>
    <t>เอ็น - ทับหลัง ค.ส.ล.ขนาด 0.10x0.20 ม.</t>
  </si>
  <si>
    <t xml:space="preserve"> - บัวเชิงผนังหินขัดสำเร็จรูป สูง 0.10x0.40 ม.</t>
  </si>
  <si>
    <t>พื้นปูกระเบื้องเซรามิคผิวด้าน ชนิดไม่ลื่น ขนาด 0.30x0.30 ม.สีเรียบ</t>
  </si>
  <si>
    <t>หรือ ฯลฯ</t>
  </si>
  <si>
    <t xml:space="preserve"> - บัวเชิงผนัง PVC สูง 0.10 ม.หนา 8 มม.</t>
  </si>
  <si>
    <t>พื้นปูกระเบื้องยางชนิดเนื้อเดียวแบบมีลายและมีความยืดหยุ่นสูง(HOMOGENIOUS)</t>
  </si>
  <si>
    <t xml:space="preserve">ชนิดม้วนไม่มีส่วนผสมใยหินหนา 2 มม.ที่พื้นรองหลังมีคุณสมบัติ ในการเหนี่ยวนำประจุไฟฟ้า </t>
  </si>
  <si>
    <t xml:space="preserve"> - บัวเชิงผนังกระเบื้องยาง สูง 0.15 ม.รอยต่อปิดด้วยเส้น PVC</t>
  </si>
  <si>
    <t xml:space="preserve">พื้นปูกระเบื้องยางชนิดม้วนไม่มีส่วนผสมใยหินหนา 3.2 มม.ผิวหน้าเคลือบสีลายพรม </t>
  </si>
  <si>
    <t xml:space="preserve"> - เตรียมผิวขัดมันปูกระเบื้องยาง 3,4,5,6 และ7</t>
  </si>
  <si>
    <t>พื้นผิวขัดมัน</t>
  </si>
  <si>
    <t>พื้นปูหินแกรนิตสีดำ พ่นไฟ ขนาด 0.60x0.60 ม.</t>
  </si>
  <si>
    <t xml:space="preserve"> - บัวเชิงผนังหินแกรนิต สูง 0.10 ม.</t>
  </si>
  <si>
    <t>ไม่ต่ำกว่า 1000 ไมครอน</t>
  </si>
  <si>
    <t>พื้นผิวทำระบบกันซึมและกันความร้อนชนิดทารวมกันไม่น้อยกว่า 7 ชั้นความหนา</t>
  </si>
  <si>
    <t xml:space="preserve"> - พื้นผิวขัดมัน</t>
  </si>
  <si>
    <t>ใช้กับน้ำดื่มได้</t>
  </si>
  <si>
    <t>พื้นผิวทำระบบกันซึมด้วยวัสดุกันซึมประเภท โพลีเมอร์ซีเมนต์ มีคุณสมบัติไม่เป็นพิษ</t>
  </si>
  <si>
    <t>พื้นปูกระเบื้องแกรนิตโต้สีเรียบไม่ลื่น ขนาด 0.60x0.60 ม.</t>
  </si>
  <si>
    <t>พื้นผิวปูด้ยพรมประเภท Loop Pile ที่มีสารป้องกันน้ำขนาด 0.50x0.50 ม.หนา 6.5 มม.</t>
  </si>
  <si>
    <t>พื้นทำผิวพิมพ์ลวดลาย (Stamped Concrete) เคลือบผิวด้วย ARCYLIC</t>
  </si>
  <si>
    <t>พื้นหินขัดในที่(หินขัดสีขาวเบอร์3-4)แบ่งแนวด้วยเส้น PVC.</t>
  </si>
  <si>
    <t xml:space="preserve"> - บัวเชิงผนังหินขัดในที่ สูง 0.10 ม.ฝังเสมอปูนฉาบ</t>
  </si>
  <si>
    <t>รวม (1.2.1) งานหลังคา</t>
  </si>
  <si>
    <t xml:space="preserve">รวม (1.2.2) งานฝ้าเพดาน </t>
  </si>
  <si>
    <t xml:space="preserve">รวม (1.2.3) งานผนัง - ผิวผนัง </t>
  </si>
  <si>
    <t xml:space="preserve">รวม (1.2.4) งานผิวพื้น </t>
  </si>
  <si>
    <t xml:space="preserve">1.2.5 งานประตู - หน้าต่าง พร้อมอุปกรณ์ </t>
  </si>
  <si>
    <t xml:space="preserve">รวม (1.2.5) งานประตู - หน้าต่าง พร้อมอุปกรณ์ </t>
  </si>
  <si>
    <t xml:space="preserve">งานประตู </t>
  </si>
  <si>
    <t xml:space="preserve">  A1 </t>
  </si>
  <si>
    <t xml:space="preserve">  A2 </t>
  </si>
  <si>
    <t xml:space="preserve">  A3</t>
  </si>
  <si>
    <t xml:space="preserve">  A4 </t>
  </si>
  <si>
    <t xml:space="preserve">  A5</t>
  </si>
  <si>
    <t xml:space="preserve">  A6</t>
  </si>
  <si>
    <t xml:space="preserve">  A7</t>
  </si>
  <si>
    <t xml:space="preserve">  A8</t>
  </si>
  <si>
    <t xml:space="preserve">  A9</t>
  </si>
  <si>
    <t xml:space="preserve">  W1 </t>
  </si>
  <si>
    <t xml:space="preserve">  W2 </t>
  </si>
  <si>
    <t xml:space="preserve">  W3 </t>
  </si>
  <si>
    <t xml:space="preserve">  W4</t>
  </si>
  <si>
    <t xml:space="preserve">  W5</t>
  </si>
  <si>
    <t xml:space="preserve">  W6</t>
  </si>
  <si>
    <t xml:space="preserve">  W7</t>
  </si>
  <si>
    <t xml:space="preserve">  W8</t>
  </si>
  <si>
    <t xml:space="preserve">  W9</t>
  </si>
  <si>
    <t xml:space="preserve"> W10</t>
  </si>
  <si>
    <t xml:space="preserve"> W11</t>
  </si>
  <si>
    <t xml:space="preserve"> W12</t>
  </si>
  <si>
    <t xml:space="preserve"> W13</t>
  </si>
  <si>
    <t xml:space="preserve"> W14</t>
  </si>
  <si>
    <t xml:space="preserve"> W15</t>
  </si>
  <si>
    <t xml:space="preserve"> W16</t>
  </si>
  <si>
    <t xml:space="preserve"> W17</t>
  </si>
  <si>
    <t xml:space="preserve"> W18</t>
  </si>
  <si>
    <t xml:space="preserve"> W21</t>
  </si>
  <si>
    <t xml:space="preserve"> CW1</t>
  </si>
  <si>
    <t xml:space="preserve"> CW2 </t>
  </si>
  <si>
    <t xml:space="preserve">  S1 </t>
  </si>
  <si>
    <t xml:space="preserve">  S2</t>
  </si>
  <si>
    <t xml:space="preserve">  S3 </t>
  </si>
  <si>
    <t xml:space="preserve">  S4 </t>
  </si>
  <si>
    <t xml:space="preserve">  S6 </t>
  </si>
  <si>
    <t xml:space="preserve">  S7 </t>
  </si>
  <si>
    <t xml:space="preserve">  S8 </t>
  </si>
  <si>
    <t>งานหน้าต่าง</t>
  </si>
  <si>
    <t xml:space="preserve"> 1-1</t>
  </si>
  <si>
    <t xml:space="preserve"> 1-2</t>
  </si>
  <si>
    <t xml:space="preserve"> 1-3</t>
  </si>
  <si>
    <t xml:space="preserve"> 1-4</t>
  </si>
  <si>
    <t xml:space="preserve"> 1-5</t>
  </si>
  <si>
    <t xml:space="preserve"> 1-6</t>
  </si>
  <si>
    <t xml:space="preserve"> 1-7</t>
  </si>
  <si>
    <t xml:space="preserve"> 1-8</t>
  </si>
  <si>
    <t xml:space="preserve"> 1-9</t>
  </si>
  <si>
    <t xml:space="preserve"> 1-10</t>
  </si>
  <si>
    <t xml:space="preserve"> 1-11</t>
  </si>
  <si>
    <t xml:space="preserve"> 1-12</t>
  </si>
  <si>
    <t xml:space="preserve"> 2-1</t>
  </si>
  <si>
    <t>2 2-1</t>
  </si>
  <si>
    <t>3 2-1</t>
  </si>
  <si>
    <t xml:space="preserve"> 2-2</t>
  </si>
  <si>
    <t>2 2-2</t>
  </si>
  <si>
    <t>3 2-2</t>
  </si>
  <si>
    <t xml:space="preserve"> 2-3</t>
  </si>
  <si>
    <t>2 2-3</t>
  </si>
  <si>
    <t xml:space="preserve"> 2-4</t>
  </si>
  <si>
    <t xml:space="preserve"> 2-5</t>
  </si>
  <si>
    <t xml:space="preserve"> 2-6</t>
  </si>
  <si>
    <t xml:space="preserve"> 2-7</t>
  </si>
  <si>
    <t xml:space="preserve"> 2-10</t>
  </si>
  <si>
    <t xml:space="preserve"> 2-11</t>
  </si>
  <si>
    <t xml:space="preserve"> 2-12</t>
  </si>
  <si>
    <t xml:space="preserve"> 2-13</t>
  </si>
  <si>
    <t xml:space="preserve"> 2-16</t>
  </si>
  <si>
    <t xml:space="preserve"> 2-17</t>
  </si>
  <si>
    <t xml:space="preserve"> 2-18</t>
  </si>
  <si>
    <t xml:space="preserve"> 3-1</t>
  </si>
  <si>
    <t xml:space="preserve"> 4-1</t>
  </si>
  <si>
    <t xml:space="preserve"> 4-2</t>
  </si>
  <si>
    <t xml:space="preserve"> 4-3</t>
  </si>
  <si>
    <t xml:space="preserve"> 4-4</t>
  </si>
  <si>
    <t xml:space="preserve"> 4-5</t>
  </si>
  <si>
    <t xml:space="preserve"> 4-6</t>
  </si>
  <si>
    <t xml:space="preserve"> 4-7</t>
  </si>
  <si>
    <t xml:space="preserve"> 4-9</t>
  </si>
  <si>
    <t xml:space="preserve"> 4-11</t>
  </si>
  <si>
    <t xml:space="preserve">1.2.6 งานสุขภัณฑ์ พร้อมอุปกรณ์ </t>
  </si>
  <si>
    <t xml:space="preserve">รวม (1.2.6) งานสุขภัณฑ์ พร้อมอุปกรณ์ </t>
  </si>
  <si>
    <t>HR5 ราวพยุงตัวสแตนเลสกลม ติดตั้งแนวนอนสูงจากพื้น 0.80 ม..</t>
  </si>
  <si>
    <t>HR6 ราวพยุงตัวสแตนเลสกลม ติดตั้งแนวนอนสูงจากพื้น 0.80 ม.ยาว 1.5ม.</t>
  </si>
  <si>
    <t>ฝักบัวฉีดชำระ หัวและสายฉีดสีขาว</t>
  </si>
  <si>
    <t>SH1 ฝักบัวอาบน้ำก้านแข็ง</t>
  </si>
  <si>
    <t>ราวพาดผ้าสแตนเลส ยาวประมาณ 0.60 ม.</t>
  </si>
  <si>
    <t>FC1 ก๊อกน้ำล้างพื้นติดผนังชนิดสวมต่อสายยาง</t>
  </si>
  <si>
    <t xml:space="preserve"> M1 กระจกเงาหนา 6 มม.กรอบอลูมิเนียมขนาด 1"x2"หนา1.5 มม.สีลายไม้ขนาด 0.60x0.90 ม.</t>
  </si>
  <si>
    <t>(ตามแบบขยาย C2 )</t>
  </si>
  <si>
    <t>ที่วางของค.ส.ล.บุกระเบื้องเซรามิค ขนาด 0.15 ม.(W1,W2)</t>
  </si>
  <si>
    <t xml:space="preserve"> ผนังห้องน้ำสำเร็จรูปแผ่น COMPACT LAMINATEDหนา 13 มม.พร้อมอุปกรณ์</t>
  </si>
  <si>
    <t>ห้อง</t>
  </si>
  <si>
    <t>ที่วางของค.ส.ล.บุกระเบื้องเซรามิค ขนาด 0.25 ม.</t>
  </si>
  <si>
    <t>ก่อขอบบ่อพักน้ำค.ส.ล.บุกระเบื้องเซรามิคห้อง JANITOR</t>
  </si>
  <si>
    <t>SS โถเทอเนกประสงค์</t>
  </si>
  <si>
    <t xml:space="preserve"> S1 SINKล้างจานสแตนเลสชนิด 1 หลุมพร้อมที่พักจาน</t>
  </si>
  <si>
    <t>1.2.7 งานทาสี</t>
  </si>
  <si>
    <t>ทาสีอะคริลิคทนสภาวะอากาศภายนอก-ภายใน (เกรดพิเศษ)</t>
  </si>
  <si>
    <t>ทาสีอะคลิลิคทนสภาวะอากาศฝ้าเพดาน (เกรดพิเศษ)</t>
  </si>
  <si>
    <t>1.2.8 งานบันได</t>
  </si>
  <si>
    <t>รวม (1.2.7) งานทาสี</t>
  </si>
  <si>
    <t>ST-1</t>
  </si>
  <si>
    <t>พื้นชานพักหินขัดในที่(หินขัดสีขาวเบอร์3-4)</t>
  </si>
  <si>
    <t>ลูกตั้ง ลูกนอนผิวหินขัดในที่</t>
  </si>
  <si>
    <t>จมูกบันไดกันลื่น PVCกว้าง 2"หนา 5 มม.</t>
  </si>
  <si>
    <t xml:space="preserve"> บัวเชิงผนังหินขัดในที่ สูง 0.10 ม.</t>
  </si>
  <si>
    <t>ผนังกันตก ค.ส.ล.สูง 0.90 ม.ผิวฉาบปูนเรียบ</t>
  </si>
  <si>
    <t>ราวมือจับสแตนเลส  1- f 1 1/2"</t>
  </si>
  <si>
    <t>ราวมือจับสแตนเลส  1- f 1"</t>
  </si>
  <si>
    <t>ST-2</t>
  </si>
  <si>
    <t>ST-3</t>
  </si>
  <si>
    <t>ST-4</t>
  </si>
  <si>
    <t>พื้นชานพักปูหินแกรนิตสีดำ พ่นไฟ ขนาด 0.60x0.60 ม.</t>
  </si>
  <si>
    <t>ลูกตั้ง ลูกนอนผิวปูหินแกรนิตสีดำพ่นไฟ</t>
  </si>
  <si>
    <t xml:space="preserve"> บัวเชิงผนังหินแกรนิต สูง 0.10 ม.</t>
  </si>
  <si>
    <t xml:space="preserve">ST-5 </t>
  </si>
  <si>
    <t>บันไดขึ้นชั้นดาดฟ้า (ตามรูปแบบขยายบันได)</t>
  </si>
  <si>
    <t>ST-6</t>
  </si>
  <si>
    <t>แบบขยายบันได)</t>
  </si>
  <si>
    <t>บันไดขึ้นหลังคาถังเก็บน้ำ สแตนเลส f 2" กว้าง 0.60 ม. (ตามรูป</t>
  </si>
  <si>
    <t>บันไดลงถังเก็บน้ำใต้ดิน สแตนเลส f 2" กว้าง 0.60 ม. (ตามรูป</t>
  </si>
  <si>
    <t>WG1 ราวมือจับสแตนเลสขนาด f 1-1/2"ผิวขัดเงา ราวตั้งและแนวนอนสแตนเลส f 1"</t>
  </si>
  <si>
    <t>ผิวขัดเงา(ตามแบบขยาย)</t>
  </si>
  <si>
    <t xml:space="preserve">รวม (1.2.9)งานเบ็ดเตล็ด </t>
  </si>
  <si>
    <t>GR1 ราวมือจับสแตนเลสขนาด f 2"ผิวขัดเงา ราวตั้ง f 1-1/2 "ราวนอนสแตนเลส 3- f 1"</t>
  </si>
  <si>
    <t>เซาะร่องขอบกันน้ำย้อนด้วยร่อง PVC รูปตัวยู กว้าง 10 มม.</t>
  </si>
  <si>
    <t>กรุแผ่นกันชนสแตนเลส เบอร์24 หน้ารอบประตูลิฟท์</t>
  </si>
  <si>
    <t>R3 ราวมือจับสแตนเลสขนาด f 2"ผิวขัดเงา ราวตั้ง f 1-1/2 "ราวนอนสแตนเลส 3- f 1"</t>
  </si>
  <si>
    <t>เสาเข็มเจาะระบบแห้ง</t>
  </si>
  <si>
    <t>ทดสอบการรับน้ำหนักเสาเข็มโดยวิธี STATIC PILE LOAD TEST</t>
  </si>
  <si>
    <t xml:space="preserve">สกัดหัวเสาเข็มเจาะ Dia. 0.50 ม. </t>
  </si>
  <si>
    <t>ขุดดินฐานราก</t>
  </si>
  <si>
    <t>คอนกรีตผสมเสร็จ ( 240 ksc) รูปทรงกระบอก</t>
  </si>
  <si>
    <t>คอนกรีตผสมเสร็จ ( 280 ksc) รูปทรงกระบอก</t>
  </si>
  <si>
    <t>คอนกรีตผสมเสร็จ ( 320 ksc) รูปทรงกระบอก</t>
  </si>
  <si>
    <t>คอนกรีตหยาบรองใต้ฐานรากและพื้นคอนกรีตผสมเสร็จ ( 140 ksc) รูปทรงกระบอก</t>
  </si>
  <si>
    <t>ยืดหยุ่นตัวสูง (High Flexible Cementitious WaterProof Coating Elonation 300% )</t>
  </si>
  <si>
    <t>รวม  (1.1.1)งานโครงสร้าง คสล. ชนิดฐานรากเสาเข็มเจาะระบบแห้ง</t>
  </si>
  <si>
    <t>กันซึมภายนอก(ผนังบ่อลิฟต์) ประเภทซีเมนต์โพลิเมอร์ดัดแปลงชนิด</t>
  </si>
  <si>
    <t>1.1.1 งานโครงสร้าง คสล. ชนิดฐานรากเสาเข็มเจาะ</t>
  </si>
  <si>
    <t>2ชม.)</t>
  </si>
  <si>
    <t>ทาสีรองพื้นกันสนิมเหล็กรูปพรรณ และสีทับหน้าเหล็กรูปพรรณ (สีประเภททนไฟได้ไม่น้อยกว่า</t>
  </si>
  <si>
    <t>หลังคาแผ่นเหล็กชุบสังกะสีหนา 0.57 มม.ระบบยึดด้วยสกรู</t>
  </si>
  <si>
    <t>พ่นฉนวนป้องกันความร้อนโพลียูรีเทนหนา 50 มม.</t>
  </si>
  <si>
    <t xml:space="preserve"> FLASHING</t>
  </si>
  <si>
    <t>ผนังกรุแผ่นยิปซั่มบอร์ดชนิดดูดซับเสียงหนา 12 มม.ขอบลาด 4 ด้านรูฉลุดูดซับเสียง</t>
  </si>
  <si>
    <t>รูปวงกลม Dia.1.2ซม. มีค่าดูดซับเสียงไม่น้อยกว่า0.8 ฉาบรอยต่อเรียบโครงเคร่าไม้เนื้อแข็ง</t>
  </si>
  <si>
    <t xml:space="preserve">  - ผนังกรุแผ่นไม้อัดหนา 6 มม.(โครงเคร่าไม้เนื้อแข็ง1"*2") ปิดทับด้วยแผ่น Laminatedsok</t>
  </si>
  <si>
    <t>0.8 มม. สีลายไม้ รอยต่อระหว่างแผ่นเว้นร่อง 5 มม.</t>
  </si>
  <si>
    <t xml:space="preserve">  -พื้นเวทีแผ่นวีว่าบอร์ดหนา 20 มม.(โครงรับพื้นตามรายการ)</t>
  </si>
  <si>
    <t xml:space="preserve"> 1-13</t>
  </si>
  <si>
    <t xml:space="preserve"> - Dia. 2 1/2" </t>
  </si>
  <si>
    <t xml:space="preserve"> - Dia. 1 1/2" </t>
  </si>
  <si>
    <t xml:space="preserve"> - 5 Surface Acrylic DiffuserType Luminaire 1x18 LED Tube T8 4000K(2100lm)</t>
  </si>
  <si>
    <t xml:space="preserve"> - Mini Flood Light LED 100 Watt Warm White IP65</t>
  </si>
  <si>
    <t xml:space="preserve">TRANSFORMERS DRY TYPE FULLY COPPER CAST RESIN 24KV-416/240V 50Hz </t>
  </si>
  <si>
    <t>1600/2240 KVA (AN/AF) IMPEDANCE VOLTAGE 6%</t>
  </si>
  <si>
    <t>MDB ,ATS, EMDB &amp; CAP BANK</t>
  </si>
  <si>
    <t xml:space="preserve"> - 1DBA</t>
  </si>
  <si>
    <t xml:space="preserve"> - 1DBB</t>
  </si>
  <si>
    <t xml:space="preserve"> - 2DBA</t>
  </si>
  <si>
    <t xml:space="preserve"> - 2DBB</t>
  </si>
  <si>
    <t xml:space="preserve"> - 3DBA</t>
  </si>
  <si>
    <t xml:space="preserve"> - 3DBB</t>
  </si>
  <si>
    <t xml:space="preserve"> - 4DB</t>
  </si>
  <si>
    <t xml:space="preserve"> - RDB-AC1</t>
  </si>
  <si>
    <t xml:space="preserve"> - 4DB-AC1</t>
  </si>
  <si>
    <t xml:space="preserve"> - 4DB-AC2</t>
  </si>
  <si>
    <t xml:space="preserve"> - RDB-AC2</t>
  </si>
  <si>
    <t xml:space="preserve"> - 1EDBA</t>
  </si>
  <si>
    <t xml:space="preserve"> - 2EDBA</t>
  </si>
  <si>
    <t xml:space="preserve"> - 1EDBB</t>
  </si>
  <si>
    <t xml:space="preserve"> - 2EDBB</t>
  </si>
  <si>
    <t xml:space="preserve"> - 3EDBA</t>
  </si>
  <si>
    <t xml:space="preserve"> PANEL BOARD</t>
  </si>
  <si>
    <t xml:space="preserve"> - 2EIP</t>
  </si>
  <si>
    <t xml:space="preserve"> - FRC 35  Sq.mm</t>
  </si>
  <si>
    <t xml:space="preserve"> - Emergency Light 3x3W LED</t>
  </si>
  <si>
    <t xml:space="preserve"> - เต้ารับไฟฟ้าคู่(สีแดง)</t>
  </si>
  <si>
    <t xml:space="preserve"> - เต้ารับไฟฟ้าคู่(สีเหลือง)</t>
  </si>
  <si>
    <t xml:space="preserve"> - เต้ารับไฟฟ้าคู่(สีขาว)</t>
  </si>
  <si>
    <t xml:space="preserve"> - THW 2.5  Sq.mm</t>
  </si>
  <si>
    <t xml:space="preserve"> - THW 4  Sq.mm</t>
  </si>
  <si>
    <t xml:space="preserve"> สวิทช์ไฟฟ้า</t>
  </si>
  <si>
    <t>ท่อร้อยสาย</t>
  </si>
  <si>
    <t xml:space="preserve"> - DIA.  5 "  RSC</t>
  </si>
  <si>
    <t xml:space="preserve"> - DIA.  4 "  IMC</t>
  </si>
  <si>
    <t xml:space="preserve"> - 1 Clean Room Type Luminaire 4x18 LED Tube T8 4000K(2100lm) 0.6x1.2 m.</t>
  </si>
  <si>
    <t xml:space="preserve"> - 2 Recessed ProfileType Luminaire 3x18 LED Tube T8 4000K(2100lm) 0.6x1.2 m.</t>
  </si>
  <si>
    <t xml:space="preserve"> - 3 Recessed Acrylic Diffusor Type Luminaire 3x18 LED Tube T8 4000K(2100lm) 0.6x1.2 m.</t>
  </si>
  <si>
    <t xml:space="preserve"> - 4 Recessed Profile Louver Type Luminaire 2x18 LED Tube T8 6500K(2100lm) 0.3x1.2 m.</t>
  </si>
  <si>
    <t xml:space="preserve"> - 15 Low Bay LED 100w. 6500K(13000lm)</t>
  </si>
  <si>
    <t xml:space="preserve"> - 16 Wall Light Luminaire 2xLED Bulb E27 6500K(1450lm) Non Dim</t>
  </si>
  <si>
    <t xml:space="preserve"> - 17 Led Exit Light LED 10w. Complete With Batt 3.6v. 2100mAh</t>
  </si>
  <si>
    <t xml:space="preserve"> - 18 LED Surface Round Panel  24 Watt</t>
  </si>
  <si>
    <t xml:space="preserve"> - 19 Recess Down Light MR16 LED 5.5 Watt 6500k (450lm)</t>
  </si>
  <si>
    <t xml:space="preserve"> - 20 Weatherproof Luminiare 2x18w LED T8 4000k (2100lm)</t>
  </si>
  <si>
    <t xml:space="preserve"> - 22 Square Downlight LED 1x25w LED Module</t>
  </si>
  <si>
    <t xml:space="preserve"> - 23 LED Strip LED Strip Light 14.4w/m.(1050lm/m.) 2700k (Warm White)</t>
  </si>
  <si>
    <t xml:space="preserve"> - 7 Standard IndustrialType Luminaire 2x18 LED Tube T8 4000K(2100lm)</t>
  </si>
  <si>
    <t xml:space="preserve"> - 8 Recessed Acrylic Diffusor Type Luminaire 2x18 LED Tube T8 6500K(2100lm)</t>
  </si>
  <si>
    <t xml:space="preserve"> - 9 Recessed Acrylic Diffusor Type Luminaire 2x10 LED Tube T8 4000K(1050lm)</t>
  </si>
  <si>
    <t xml:space="preserve"> - 11 Recess Down Light Luminaire LED 9w. Bulb E27 6500K(806lm)</t>
  </si>
  <si>
    <t xml:space="preserve"> - 12 Bare Batten Wireguard Type Luminaire 1x18 LED Tube T8 4000K(2100lm)</t>
  </si>
  <si>
    <t xml:space="preserve"> - 13 Pentagon Shape Acrylic Diffuser Type Luminaire 1x18 LED Tube T8 4000K(2100lm)</t>
  </si>
  <si>
    <t xml:space="preserve"> - 21 Square Downlight LED 2x25w LED Module</t>
  </si>
  <si>
    <t xml:space="preserve"> - A.T.S. 4P 1200A CLOSED TRANSITION WITH MICROPROCESSOR </t>
  </si>
  <si>
    <t xml:space="preserve"> - ACB 3,200AT 3P 70KA Draw-Out Type</t>
  </si>
  <si>
    <t xml:space="preserve"> - SURGE PROTECTION  TYPE 1+2 3P 50KA</t>
  </si>
  <si>
    <t xml:space="preserve"> - MCCB 100 AT 3P</t>
  </si>
  <si>
    <t xml:space="preserve"> - MAGNETIC  CONTACTOR </t>
  </si>
  <si>
    <t xml:space="preserve"> - CAPACITOR</t>
  </si>
  <si>
    <t xml:space="preserve"> - 4EDB</t>
  </si>
  <si>
    <t xml:space="preserve"> - 3EDBB</t>
  </si>
  <si>
    <t xml:space="preserve"> - SDPEL1</t>
  </si>
  <si>
    <t xml:space="preserve"> - SDPEL2</t>
  </si>
  <si>
    <t xml:space="preserve"> - SDPEL3</t>
  </si>
  <si>
    <t xml:space="preserve"> - SDPEL4</t>
  </si>
  <si>
    <t xml:space="preserve"> - เบ็ดเตล็ด</t>
  </si>
  <si>
    <t xml:space="preserve"> - DIA.  1 1/2 "  EMT</t>
  </si>
  <si>
    <t xml:space="preserve"> - CV 2.5  Sq.mm</t>
  </si>
  <si>
    <t xml:space="preserve"> - CV 6  Sq.mm</t>
  </si>
  <si>
    <t xml:space="preserve"> - DIA.  1"  EMT</t>
  </si>
  <si>
    <t xml:space="preserve"> - DIA.  1 1/4 "  EMT</t>
  </si>
  <si>
    <t xml:space="preserve"> - DIA.  1/2 "  IMC</t>
  </si>
  <si>
    <t xml:space="preserve"> - สวิทช์ไฟฟ้าทางเดียว  1  ช่อง</t>
  </si>
  <si>
    <t xml:space="preserve"> - สวิทช์ไฟฟ้าทางเดียว  2  ช่อง</t>
  </si>
  <si>
    <t xml:space="preserve"> - สวิทช์ไฟฟ้าทางเดียว 3  ช่อง</t>
  </si>
  <si>
    <t xml:space="preserve"> - สวิทช์ไฟฟ้าสามทาง  2  ช่อง</t>
  </si>
  <si>
    <t xml:space="preserve"> - 240 Sq.mm. FD-CV</t>
  </si>
  <si>
    <t xml:space="preserve"> - THW 50  Sq.mm</t>
  </si>
  <si>
    <t xml:space="preserve"> - CABLE TRAY 400 mm,</t>
  </si>
  <si>
    <t>งานระบบเสียงประกาศ</t>
  </si>
  <si>
    <t xml:space="preserve">ลิฟต์ดับเพลิง ขนาดบรรทุก 1,000 kg หรือผู้โดยสาร 15 คน จุดหยุดรับส่ง 4 ชั้น 4 ประตูความเร็ว </t>
  </si>
  <si>
    <t>60 เมตร/นาที จุดหยุดรับส่ง 4 ชั้น 4 ประตู ระบบ Simplex Collective Control</t>
  </si>
  <si>
    <t>ลิฟต์ขนาดบรรทุก 1,000 kg หรือผู้โดยสาร 15 คน จุดหยุดรับส่ง 3ชั้น 3 ประตูความเร็ว 60 เมตร/นาที</t>
  </si>
  <si>
    <t>จุดหยุดรับส่ง 3 ชั้น 3 ประตู ระบบ Simplex Collective Control</t>
  </si>
  <si>
    <t>ลิฟต์น้ำหนักบรรทุก 1,000 kg หรือผู้โดยสาร 15 คน จุดหยุดรับส่ง  3ชั้น 3ประตูความเร็ว 60 เมตร/นาที</t>
  </si>
  <si>
    <t>ตรงกันตามแนวดิ่งด้านเดียว ระบบDuplex Selective Collective Control</t>
  </si>
  <si>
    <t>ลิฟต์น้ำหนักบรรทุก 1,000 kg หรือผู้โดยสาร 15 คน จุดหยุดรับส่ง  4ชั้น 4 ประตูความเร็ว 60 เมตร/นาที</t>
  </si>
  <si>
    <t>ตร.ฟุต</t>
  </si>
  <si>
    <t xml:space="preserve"> Duct Work</t>
  </si>
  <si>
    <t>เสาอากาศสำหรับกระจายสัญญาณไมโครโฟนไร้สาย</t>
  </si>
  <si>
    <t>เครื่องกระจายสัญญาณไมโครโฟนไร้สาย</t>
  </si>
  <si>
    <t>ไมโครโฟนไร้สายแบบมือถือ</t>
  </si>
  <si>
    <t>เครื่องผสมสัญญาณเสียงแบบดิจิตอล</t>
  </si>
  <si>
    <t>ลำโพงมอนิเตอร์สำหรับห้องควบคุม</t>
  </si>
  <si>
    <t>เครื่องปรับแต่งสัญญาณเสียงแบบดิจิตอล</t>
  </si>
  <si>
    <t>เครื่องขยายเสียงสำหรับลำโพง Line Array</t>
  </si>
  <si>
    <t>ลำโพง Line Arry</t>
  </si>
  <si>
    <t>ลำโพง Subwoofer Array</t>
  </si>
  <si>
    <t>ขาแขวนลำโพง Line Array</t>
  </si>
  <si>
    <t>เครื่องเล่น Blu-Ray</t>
  </si>
  <si>
    <t>แผงรับ - ส่งสัญญาณ HDMI VGA ผ่านสาย Twisted Paired</t>
  </si>
  <si>
    <t>เครื่องสลับสัญญาณ HDMI</t>
  </si>
  <si>
    <t>ชุดรับ - ส่ง สัญญาณ HDMI ผ่านสาย Twisted Paired</t>
  </si>
  <si>
    <t>จอมอนิเตอร์ สำหรับห้องควบคุม</t>
  </si>
  <si>
    <t>เครื่องฉายภาพโปรเจคเตอร์ ขนาด 6,000 ANSI</t>
  </si>
  <si>
    <t>ขาแขวนเครื่องฉายภาพโปรเจคเตอร์</t>
  </si>
  <si>
    <t>จอรับภาพโปรเจคเตอร์ แบบมอเตอร์ ขนาด 180 นิ้ว</t>
  </si>
  <si>
    <t>เครื่องควบคุมอัตโนมัติ</t>
  </si>
  <si>
    <t>เครื่องรับ - ส่งสัญญาณแบบไร้สาย</t>
  </si>
  <si>
    <t>จอควบคุมแบบไร้สาย</t>
  </si>
  <si>
    <t>ตู้เก็บอุปกรณ์ ขนาด 19 นิ้ว</t>
  </si>
  <si>
    <t>หลักเกณฑ์การกำหนดราคากลางงานก่อสร้าง หนังสือกระทรวงการคลังที่  กค.0433.2 / ว.1288 ลงวันที่ 17 ตุลาคม 2565</t>
  </si>
  <si>
    <t xml:space="preserve">ส่วนที่ 3  ค่าใช้จ่ายพิเศษตามข้อกำหนด  </t>
  </si>
  <si>
    <t xml:space="preserve"> - Dia. 1 1/4" </t>
  </si>
  <si>
    <t xml:space="preserve">เดินท่อสูบ-ส่งน้ำประปา เหล็กกล้าชุบสังกะสี บุพีอี(PE-Lined Steel Pipe) </t>
  </si>
  <si>
    <t>BALL  VALVE  CLASS 250 PSI</t>
  </si>
  <si>
    <t>GATE  VALVE  CLASS 250 PSI</t>
  </si>
  <si>
    <t>Modulating Float Valve ใช้ชนิด Modulating Remote Control Type</t>
  </si>
  <si>
    <t>Water Meter</t>
  </si>
  <si>
    <t>Strainer</t>
  </si>
  <si>
    <t>Check  VALVE  CLASS 250 PSI</t>
  </si>
  <si>
    <t xml:space="preserve">BUTTERFLY  VALVE  </t>
  </si>
  <si>
    <t>PRESSURE REDUCING VALVE</t>
  </si>
  <si>
    <t>AUTOMATIC AIR VENT WITH VALVE</t>
  </si>
  <si>
    <t>FOOT VALVE</t>
  </si>
  <si>
    <t>ฐานรองรับแท่นเครื่องสูบน้ำCWP-1,2 Cold Water Pump &amp; PBS</t>
  </si>
  <si>
    <t>ราคาตามดัชนีเดือน ต.ค.2565</t>
  </si>
  <si>
    <t>ราคาตามดัชนีเดือน ต.ค.2566</t>
  </si>
  <si>
    <t>ท่อ RCP Dia. 0.40 ม.</t>
  </si>
  <si>
    <t>ท่อส้วม, ท่อน้ำทิ้งและท่ออากาศ POLYPROPYLENE  (PP,-PIPE) Class B</t>
  </si>
  <si>
    <t>TOPFLEX RUBBER JOINT ลอนคู่</t>
  </si>
  <si>
    <t>knack 722</t>
  </si>
  <si>
    <t>ราคาดัชนีเดือนต.ค.2565</t>
  </si>
  <si>
    <t>ราคาดัชนีเดือนต.ค.2566</t>
  </si>
  <si>
    <t>- Dia 3</t>
  </si>
  <si>
    <t>- Dia 6</t>
  </si>
  <si>
    <t>หัวรับน้ำฝน (FD)</t>
  </si>
  <si>
    <t>- Dia 2</t>
  </si>
  <si>
    <t>knack327</t>
  </si>
  <si>
    <t>knack 327a</t>
  </si>
  <si>
    <t xml:space="preserve">ท่อน้ำดับเพลิง ท่อเหล็กอาบสังกะสี บุพีอี(PE-LINED STEEL PIPE) </t>
  </si>
  <si>
    <t xml:space="preserve"> Fire Hose Reel Cabinet (FHC)</t>
  </si>
  <si>
    <t>UPS 1000VA</t>
  </si>
  <si>
    <t>Access Switch 24Port แบบ PoE</t>
  </si>
  <si>
    <t>Transceiver module แบบ MM</t>
  </si>
  <si>
    <t>Standard Rack 19" ขนาด 42U ลึก 80 CM.พร้อมอุปกรณ์ภายใน</t>
  </si>
  <si>
    <t>Remote Mic Interface Panel</t>
  </si>
  <si>
    <t>Emergency Message Panel</t>
  </si>
  <si>
    <t>Pre-Amp Mier Panel</t>
  </si>
  <si>
    <t>Power Amplifier 240 x3</t>
  </si>
  <si>
    <t>Monitor Panel</t>
  </si>
  <si>
    <t>Speaker Selector</t>
  </si>
  <si>
    <t>Power Supply</t>
  </si>
  <si>
    <r>
      <t xml:space="preserve">หนังสือกระทรวงการคลังที่ </t>
    </r>
    <r>
      <rPr>
        <b/>
        <sz val="16"/>
        <color indexed="12"/>
        <rFont val="Angsana New"/>
        <family val="1"/>
      </rPr>
      <t>กค 0433.2/ว1288 ลว. 17 ตุลาคม 2565</t>
    </r>
  </si>
  <si>
    <t>เริ่มใช้ 17 ตุลาคม 2565</t>
  </si>
  <si>
    <t>WIRELESS CONTROLLE</t>
  </si>
  <si>
    <t>ACCESS POINT</t>
  </si>
  <si>
    <t>Wall Rack 19" ขนาด12U ลึก 60CM.พร้อมอุปกรณ์ภายใน</t>
  </si>
  <si>
    <t>ชุดอุปกรณ์สำหรับ FIBER OPTIC 6C แบบ MM.OM3</t>
  </si>
  <si>
    <t>คณะทำงานจัดทำราคา</t>
  </si>
  <si>
    <t>Cable Management HDMI (5เมตร)</t>
  </si>
  <si>
    <t xml:space="preserve">Controller For CWP-1,2 Cold Water Pump </t>
  </si>
  <si>
    <t xml:space="preserve"> - Automatic Air Vent    Dia 1"</t>
  </si>
  <si>
    <t xml:space="preserve">ลำโพงชนิดฝังฝ้าเพดาน  </t>
  </si>
  <si>
    <t xml:space="preserve">ตัวปรับความดังเสียง </t>
  </si>
  <si>
    <t>Ground Pit</t>
  </si>
  <si>
    <t>บ่อ</t>
  </si>
  <si>
    <t>Air Terminal เสาล่อฟ้าทองแดงปลายแหลม Dia. 5/8" ยาว 0.60 เมตร พร้อมฐานยึด</t>
  </si>
  <si>
    <t>1.6.2 งานระบบแก๊สทางการแพทย์</t>
  </si>
  <si>
    <t>สายอากาศรับสัญญาณแบบติจิตอล</t>
  </si>
  <si>
    <t>สายอากาศรับสัญญาณแบบ  FM</t>
  </si>
  <si>
    <t>เสาสำหรับติดตั้งสายอากาศรับสัญญาณ</t>
  </si>
  <si>
    <t>ชุดขยายสัญญาณแบบ Multiband Amplifier</t>
  </si>
  <si>
    <t>ชุดขยายสัญญาณรวม</t>
  </si>
  <si>
    <t xml:space="preserve">Sound Rack 27 U </t>
  </si>
  <si>
    <t>ค่าติดตั้ง/ทดสอบระบบ</t>
  </si>
  <si>
    <t>เครื่องปรับอากาศ Cassette Type 4 ทิศทาง</t>
  </si>
  <si>
    <t xml:space="preserve"> - 9500 BTU/H </t>
  </si>
  <si>
    <t xml:space="preserve"> - 12000 BTU/H </t>
  </si>
  <si>
    <t xml:space="preserve"> - 15000 BTU/H </t>
  </si>
  <si>
    <t xml:space="preserve"> - 19000 BTU/H </t>
  </si>
  <si>
    <t xml:space="preserve"> - 24000 BTU/H </t>
  </si>
  <si>
    <t xml:space="preserve"> - 30500 BTU/H </t>
  </si>
  <si>
    <t xml:space="preserve"> - 38000 BTU/H </t>
  </si>
  <si>
    <t xml:space="preserve"> - 47500 BTU/H </t>
  </si>
  <si>
    <t>เครื่องปรับอากาศ Cassette Type 2 ทิศทาง</t>
  </si>
  <si>
    <t>Condensing Unit</t>
  </si>
  <si>
    <t>Condensing Unit (415,000 BTU/hr) VCU-1-1</t>
  </si>
  <si>
    <t>Condensing Unit (498,000 BTU/hr) VCU-1-2</t>
  </si>
  <si>
    <t>Condensing Unit (473,000 BTU/hr) VCU-1-3</t>
  </si>
  <si>
    <t>Condensing Unit (468,000 BTU/hr) VCU-1-4</t>
  </si>
  <si>
    <t>Condensing Unit (366,000 BTU/hr) VCU-2-1</t>
  </si>
  <si>
    <t>Condensing Unit (409,000 BTU/hr) VCU-2-2</t>
  </si>
  <si>
    <t>Condensing Unit (435,000 BTU/hr) VCU-2-4</t>
  </si>
  <si>
    <t>Condensing Unit (553,000 BTU/hr) VCU-2-3</t>
  </si>
  <si>
    <t>Condensing Unit (516,000 BTU/hr) VCU-3-1</t>
  </si>
  <si>
    <t>Condensing Unit (489,000 BTU/hr) VCU-3-2</t>
  </si>
  <si>
    <t>Condensing Unit (282,000 BTU/hr) VCU-3-3</t>
  </si>
  <si>
    <t>Condensing Unit (331,000 BTU/hr) VCU -3-4</t>
  </si>
  <si>
    <t>Condensing Unit (549,000 BTU/hr) VCU-3-5</t>
  </si>
  <si>
    <t>Condensing Unit (389,000 BTU/hr) VCU-4-1</t>
  </si>
  <si>
    <t>เครื่องผลิตอากาศอัดทางการแพทย์ Oil Free Scroll Compressor ขนาด5 HP x 3  ผลิตอากาศได้</t>
  </si>
  <si>
    <t>สามารถผลิตอากาศได้ไม่น้อยกว่า 37 CFM.ที่แรงดัน 9.9 BAR ถังรองรับอากาศขนาด 750 ลิตร</t>
  </si>
  <si>
    <t>พร้อมอุปกรณ์ประกอบครบชุด</t>
  </si>
  <si>
    <t>เครื่องผลิตสุญญากาศทางการแพทย์ แบบ Duplex Type Oil Lubricatec Rotary Vane Vaccum Pump</t>
  </si>
  <si>
    <t>สามารถผลิตสุญญากาศได้ไม่น้อยกว่า 200 m3/Hr ที่[iipkdkL ถังรองรับสุญญากาศขนาด 750 ลิตร</t>
  </si>
  <si>
    <t>iTouch Manager</t>
  </si>
  <si>
    <t>iTM plus adaptor</t>
  </si>
  <si>
    <t>DIA. 1/4"( 6.35mm.)</t>
  </si>
  <si>
    <t>Duct Silencer ยาว 1.2 ม.</t>
  </si>
  <si>
    <t xml:space="preserve">   RAG 48"x24"</t>
  </si>
  <si>
    <t xml:space="preserve">   RAG 18"x18"</t>
  </si>
  <si>
    <t xml:space="preserve">   RAG 16"x16"</t>
  </si>
  <si>
    <t xml:space="preserve">   RAG 14"x14"</t>
  </si>
  <si>
    <t xml:space="preserve">   RAG 12"x12"</t>
  </si>
  <si>
    <t xml:space="preserve">   RAG 10"x10"</t>
  </si>
  <si>
    <t xml:space="preserve">     EXHUAST AIR GRILLES</t>
  </si>
  <si>
    <t xml:space="preserve">     8"x8"</t>
  </si>
  <si>
    <t xml:space="preserve">     10"x10"</t>
  </si>
  <si>
    <t xml:space="preserve">     6"x6"</t>
  </si>
  <si>
    <t xml:space="preserve">     20"x6"</t>
  </si>
  <si>
    <t xml:space="preserve">     FAG</t>
  </si>
  <si>
    <t xml:space="preserve">     12"x12"</t>
  </si>
  <si>
    <t xml:space="preserve">     FAL</t>
  </si>
  <si>
    <t xml:space="preserve">     16"x12"</t>
  </si>
  <si>
    <t xml:space="preserve">     24"x24"</t>
  </si>
  <si>
    <t xml:space="preserve">     24"x20"</t>
  </si>
  <si>
    <t xml:space="preserve">     EAL</t>
  </si>
  <si>
    <t xml:space="preserve">     14"x12"</t>
  </si>
  <si>
    <t xml:space="preserve">     20"x20"</t>
  </si>
  <si>
    <t xml:space="preserve">     50"x18"</t>
  </si>
  <si>
    <t xml:space="preserve">     28"x16"</t>
  </si>
  <si>
    <t xml:space="preserve">     34"x8"</t>
  </si>
  <si>
    <t xml:space="preserve">     28"x8"</t>
  </si>
  <si>
    <t xml:space="preserve">     70"x18"</t>
  </si>
  <si>
    <t xml:space="preserve">     40"x8"</t>
  </si>
  <si>
    <t xml:space="preserve">     14"x8"</t>
  </si>
  <si>
    <t xml:space="preserve">     24"x6"</t>
  </si>
  <si>
    <t xml:space="preserve">     24"x8"</t>
  </si>
  <si>
    <t xml:space="preserve">     36"x16"</t>
  </si>
  <si>
    <t xml:space="preserve">     24"x16"</t>
  </si>
  <si>
    <t xml:space="preserve">     26"x24"</t>
  </si>
  <si>
    <t xml:space="preserve">     20"x8"</t>
  </si>
  <si>
    <t xml:space="preserve">     30"x8"</t>
  </si>
  <si>
    <t xml:space="preserve">     SAG</t>
  </si>
  <si>
    <t xml:space="preserve">     48"x24</t>
  </si>
  <si>
    <t xml:space="preserve">   2 Slot -LSD 1.5 m.</t>
  </si>
  <si>
    <t xml:space="preserve">   2 Slot -LSD 4 m.</t>
  </si>
  <si>
    <t xml:space="preserve">   2 Slot -LSD 7 m.</t>
  </si>
  <si>
    <t xml:space="preserve">      Flexible Duct Dia. 10"</t>
  </si>
  <si>
    <t xml:space="preserve">      Flexible Duct Dia. 8"</t>
  </si>
  <si>
    <t>VENTILATING  SYSTEM (พัดลมระบายอากาศ)</t>
  </si>
  <si>
    <t>1.6.1 งานระบบลิฟต์</t>
  </si>
  <si>
    <t xml:space="preserve"> - ออกซิเจน</t>
  </si>
  <si>
    <t xml:space="preserve">  - ไนตรัสออกไซด์</t>
  </si>
  <si>
    <t xml:space="preserve">  - อากาศหายใจ</t>
  </si>
  <si>
    <t xml:space="preserve"> - อากาศหายใจ</t>
  </si>
  <si>
    <t xml:space="preserve">  - สุญญากาศ</t>
  </si>
  <si>
    <t xml:space="preserve">  - สไลด์แขวนขวดซักชั่น</t>
  </si>
  <si>
    <t xml:space="preserve">เอ้าเลทติดผนัง </t>
  </si>
  <si>
    <t>เอ้าเลทติดเพดาน</t>
  </si>
  <si>
    <t xml:space="preserve"> - ไนตรัสออกไซด์</t>
  </si>
  <si>
    <t>แผงควบคุมการระบายมลภาวะห้องผ่าตัด</t>
  </si>
  <si>
    <t>แผงควบคุมการจ่ายอากาศอัดแรงดันสูง</t>
  </si>
  <si>
    <t>เมนวาล์วและโซนวาล์ว</t>
  </si>
  <si>
    <t xml:space="preserve">  - แบบ 2 Gass Dia. 1/2" , 3/4"</t>
  </si>
  <si>
    <t xml:space="preserve">  - แบบ 2 Gass Dia. 3/4" , 1"</t>
  </si>
  <si>
    <t xml:space="preserve">  - แบบ 2 Gass Dia. 3/4" , 1 1/2"</t>
  </si>
  <si>
    <t xml:space="preserve">  - แบบ 5 Gass Dia. 1/2 ", 1/2 ", 1/2", 1/2", 3/4"</t>
  </si>
  <si>
    <t xml:space="preserve"> - บอลวาล์วทองเหลือง 3 ตอน # 600 PSIG  บรรจุกล่องพร้อมเกจ</t>
  </si>
  <si>
    <t xml:space="preserve">  - Dia. 3/4"</t>
  </si>
  <si>
    <t xml:space="preserve">  - Dia. 1"</t>
  </si>
  <si>
    <t xml:space="preserve">  - Dia. 2"</t>
  </si>
  <si>
    <t xml:space="preserve">  - Dia. 2 1/2"</t>
  </si>
  <si>
    <t>วัสดุติดตั้ง</t>
  </si>
  <si>
    <t>กล่องคอลัมน์อลูมิเนียมฉีดขึ้นรูป สำหรับครอบท่อและหัวจ่าย</t>
  </si>
  <si>
    <t>กล่องคอลัมน์อลูมิเนียมฉีดขึ้นรูป สำหรับครอบท่อแนวดิ่ง</t>
  </si>
  <si>
    <t xml:space="preserve">กล่องอลูมิเนียมคอมโพสิท สำหรับครอบโซนวาล์วและอลาร์ม </t>
  </si>
  <si>
    <t>ท่อทองแดง ASTM -TYPE L B-819</t>
  </si>
  <si>
    <t xml:space="preserve">  - Dia. 1/2"</t>
  </si>
  <si>
    <t>ท่อทองแดง ASTM -TYPE L B-88</t>
  </si>
  <si>
    <t xml:space="preserve">  - Dia. 1 1/4"</t>
  </si>
  <si>
    <t xml:space="preserve">  - Dia. 1 1/2"</t>
  </si>
  <si>
    <t>งานระบบไฟฟ้าควบคุม</t>
  </si>
  <si>
    <t>ระบบสัญญาณเตือน</t>
  </si>
  <si>
    <t>เครื่องควบคุมแสดงสัญญาณแสงและเสียง สำหรับเจ้าหน้าที่</t>
  </si>
  <si>
    <t xml:space="preserve">เครื่องควบคุมแสดงสัญญาณแสงและเสียง สำหรับเจ้าหน้าที่แบบ Combination  Alarm </t>
  </si>
  <si>
    <t xml:space="preserve"> - แบบ Digital Area Alarm 2 Gas</t>
  </si>
  <si>
    <t xml:space="preserve"> - แบบ Digital Area Alarm 5 Gas</t>
  </si>
  <si>
    <t>เครื่องควบคุมการจ่ายก๊าซทางการแพทย์</t>
  </si>
  <si>
    <t>รวมป็น 28 ท่อ</t>
  </si>
  <si>
    <t>ด้านละ 3 ท่อ รวมป็น 6 ท่อ</t>
  </si>
  <si>
    <t>รวม(1.6.2) งานระบบแก๊สทางการแพทย์</t>
  </si>
  <si>
    <t>รวม(1.6.1) งานระบบลิฟต์</t>
  </si>
  <si>
    <t>Corridor Lamp</t>
  </si>
  <si>
    <t>Bed Side Unit For Patient</t>
  </si>
  <si>
    <t>Toielt Button W/Reset</t>
  </si>
  <si>
    <t>สายไฟฟ้าและท่อ</t>
  </si>
  <si>
    <t xml:space="preserve">  - Dia. 3/4" EMT</t>
  </si>
  <si>
    <t xml:space="preserve">  - Dia. 1/2" EMT</t>
  </si>
  <si>
    <t xml:space="preserve"> - บัญชีแสดงปริมาณวัสดุเป็นเอกสารราชการสถาบันโรคผิวหนัง กรมการแพทย์ ใช้เฉพาะเป็นแนวทางในการประมาณราคาเท่านั้น</t>
  </si>
  <si>
    <t>รวม  1.4.4 งานระบบทีวีวงจรปิด (CCTV CAMERA)</t>
  </si>
  <si>
    <t>รวม  (1.4.5) งานระบบเสียงประกาศ (PUBLIC ADDRESS)</t>
  </si>
  <si>
    <t>รวม  (1.4.6) งานระบบป้องกันฟ้าผ่า (LIGHTNING PROTECTION SYSTEM)</t>
  </si>
  <si>
    <t>1.4.7 งานระบบสัญญาณโทรทัศน์ (MATV)</t>
  </si>
  <si>
    <t>รวม  (1.4.7) งานระบบสัญญาณโทรทัศน์ (MATV)</t>
  </si>
  <si>
    <t>1.4.8 งานระบบNurse Call (ระบบเรียกพยาบาล)</t>
  </si>
  <si>
    <t>รวม  (1.4.8) งานระบบNurse Call (ระบบเรียกพยาบาล)</t>
  </si>
  <si>
    <t>1.4.7  งานระบบสัญญาณโทรทัศน์ (MATV)</t>
  </si>
  <si>
    <t>1.4.8  งานระบบNurse Call (ระบบเรียกพยาบาล)</t>
  </si>
  <si>
    <t>งานระบบประปาสุขาภิบาล และดับเพลิง</t>
  </si>
  <si>
    <t xml:space="preserve">ประมาณราคาเมื่อเดือน </t>
  </si>
  <si>
    <t>รวม  (1.4.2) งานระบบโทรศัพท์และระบบเครือข่ายคอมพิวเตอร์ (LAN)</t>
  </si>
  <si>
    <t xml:space="preserve"> เสาเข็มเจาะแห้ง Dia. 0.50 ม. ลึก 12 ม.น้ำหนักปลอดภัย 40 ตัน/ต้น</t>
  </si>
  <si>
    <t>โรงพยาบาลโรคผิวหนังภาคตะวันออกเฉียงเหนือ จ.บุรีรัมย์ (อาคารผู้ป่วยนอก)</t>
  </si>
  <si>
    <t>โรงพยาบาลโรคผิวหนังภาคตะวันออกเฉียงเหนือ  (อาคารผู้ป่วยนอก)</t>
  </si>
  <si>
    <t>ห้องตรวจ 1</t>
  </si>
  <si>
    <t xml:space="preserve"> - BF7.1</t>
  </si>
  <si>
    <t>ห้องตรวจ 2</t>
  </si>
  <si>
    <t>ห้องตรวจ 3</t>
  </si>
  <si>
    <t>ห้องตรวจ 4</t>
  </si>
  <si>
    <t>ห้องตรวจ 5</t>
  </si>
  <si>
    <t>ห้องตรวจ 6</t>
  </si>
  <si>
    <t>ห้องตรวจ 7</t>
  </si>
  <si>
    <t>ห้องตรวจ 8</t>
  </si>
  <si>
    <t xml:space="preserve"> - BF7.2</t>
  </si>
  <si>
    <t>2. NURSE STATION</t>
  </si>
  <si>
    <t xml:space="preserve"> - BF4.1 เคาน์เตอร์พยาบาล</t>
  </si>
  <si>
    <t>3. ห้อง LASER</t>
  </si>
  <si>
    <t xml:space="preserve"> - BF9.1 ตู้สูง</t>
  </si>
  <si>
    <t>4. ห้อง TREATMENT</t>
  </si>
  <si>
    <t xml:space="preserve"> - BF6.2</t>
  </si>
  <si>
    <t xml:space="preserve"> - BF8 ตู้สูง</t>
  </si>
  <si>
    <t>5. ห้องพักเจ้าหน้าที่</t>
  </si>
  <si>
    <t xml:space="preserve"> - BF7.4</t>
  </si>
  <si>
    <t>6. ห้องพักเจ้าหน้าที่</t>
  </si>
  <si>
    <t xml:space="preserve"> - BF7.3</t>
  </si>
  <si>
    <t>7. ห้อง LOCKER</t>
  </si>
  <si>
    <t xml:space="preserve"> - BF9.2 ตู้สูง</t>
  </si>
  <si>
    <t xml:space="preserve"> - BF9.3 ตู้สูง</t>
  </si>
  <si>
    <t>8. ห้อง IMMLINOLOGY และสารเคมีคลินิก</t>
  </si>
  <si>
    <t xml:space="preserve"> - BL1.1</t>
  </si>
  <si>
    <t xml:space="preserve"> - BC1.1</t>
  </si>
  <si>
    <t>9. ห้องเตรียมสาร</t>
  </si>
  <si>
    <t xml:space="preserve"> - BS1.1</t>
  </si>
  <si>
    <t>10. ห้องเจาะเลือด</t>
  </si>
  <si>
    <t>11. ห้องแบคทีเรีย</t>
  </si>
  <si>
    <t>12. ห้องขูดเชื้อรา</t>
  </si>
  <si>
    <t>13. โถงพักคอย</t>
  </si>
  <si>
    <t xml:space="preserve"> - BF1.3 เคาน์เตอร์การเงิน (ท๊อปหินแกรนิตขาว)</t>
  </si>
  <si>
    <t>14. ห้องส่องกล้อง</t>
  </si>
  <si>
    <t xml:space="preserve"> - BL1.6 เคาน์เตอร์</t>
  </si>
  <si>
    <t xml:space="preserve"> - BL1.7 เคาน์เตอร์</t>
  </si>
  <si>
    <t xml:space="preserve"> - BS2 ตู้สูง STAINLESS (บานเปิดคู่ STAINLESS)</t>
  </si>
  <si>
    <t>15. ห้อง LAB จุลทรรศน์</t>
  </si>
  <si>
    <t xml:space="preserve"> - BL1.2 เคาน์เตอร์ </t>
  </si>
  <si>
    <t xml:space="preserve"> - BL1.3 เคาน์เตอร์ </t>
  </si>
  <si>
    <t xml:space="preserve"> - BC1.2 เคาน์เตอร์ คสล.</t>
  </si>
  <si>
    <t>16. ห้องย้อมสี</t>
  </si>
  <si>
    <t xml:space="preserve"> - BC2</t>
  </si>
  <si>
    <t>17. ห้องเพาะเชื้อรา</t>
  </si>
  <si>
    <t xml:space="preserve"> - BL1.5</t>
  </si>
  <si>
    <t>18. ห้องเตรียมสาร</t>
  </si>
  <si>
    <t xml:space="preserve"> - BS1.3 เคาน์เตอร์ STAINLESS</t>
  </si>
  <si>
    <t>19. ห้องล้างอุปกรณ์</t>
  </si>
  <si>
    <t xml:space="preserve"> - BS1.2 เคาน์เตอร์ STAINLESS</t>
  </si>
  <si>
    <t>20. ห้องเพาะเชื้อแบคทีเรีย</t>
  </si>
  <si>
    <t>21. ห้องลูกค้าสัมพันธ์</t>
  </si>
  <si>
    <t xml:space="preserve"> - BF3.2</t>
  </si>
  <si>
    <t>22. ห้องติดต่อ REGISTER</t>
  </si>
  <si>
    <t xml:space="preserve"> - BF3.1</t>
  </si>
  <si>
    <t>23. ห้องฉุกเฉิน</t>
  </si>
  <si>
    <t xml:space="preserve"> - BF6.1</t>
  </si>
  <si>
    <t>24. โถงพักคอย/ จ่ายยา/ การเงิน</t>
  </si>
  <si>
    <t xml:space="preserve"> - BF1.1 เคาน์เตอร์การเงิน (ท๊อปหินแกรนิตขาว)</t>
  </si>
  <si>
    <t xml:space="preserve"> - BF1.2 เคาน์เตอร์เภสัชกรรม (ท๊อปหินแกรนิตขาว)</t>
  </si>
  <si>
    <t>25. LOUNGE</t>
  </si>
  <si>
    <t xml:space="preserve"> - BF7.5</t>
  </si>
  <si>
    <t>26. ห้อง TREATMENT</t>
  </si>
  <si>
    <t xml:space="preserve"> - BF6.3</t>
  </si>
  <si>
    <t>27. NURSE STATION</t>
  </si>
  <si>
    <t xml:space="preserve"> - BF5.1</t>
  </si>
  <si>
    <t xml:space="preserve"> - BF5.2</t>
  </si>
  <si>
    <t xml:space="preserve"> - BF5.3</t>
  </si>
  <si>
    <t xml:space="preserve"> - BF6.4</t>
  </si>
  <si>
    <t xml:space="preserve"> - BF6.5</t>
  </si>
  <si>
    <t>1. ห้องตรวจ 1</t>
  </si>
  <si>
    <t>2. ห้อง LASER-1</t>
  </si>
  <si>
    <t xml:space="preserve"> - BF6.6</t>
  </si>
  <si>
    <t>3. ห้อง LASER-2</t>
  </si>
  <si>
    <t xml:space="preserve"> - BF6.7</t>
  </si>
  <si>
    <t>4. ห้อง LASER-3</t>
  </si>
  <si>
    <t>5. ห้อง LASER-4</t>
  </si>
  <si>
    <t>6. ห้อง LASER-5</t>
  </si>
  <si>
    <t>7. NURSE STATION</t>
  </si>
  <si>
    <t xml:space="preserve"> - BF4.2</t>
  </si>
  <si>
    <t xml:space="preserve"> - BF4.3</t>
  </si>
  <si>
    <t>8. ห้อง TREATMENT</t>
  </si>
  <si>
    <t xml:space="preserve"> - BF6.8</t>
  </si>
  <si>
    <t>9. ห้อง LOCKER</t>
  </si>
  <si>
    <t xml:space="preserve"> - BF9.4 ตู้สูง</t>
  </si>
  <si>
    <t>10. ห้องตรวจ 1</t>
  </si>
  <si>
    <t>11. ห้องตรวจ 2</t>
  </si>
  <si>
    <t>12. ห้องจี้ไฟฟ้า</t>
  </si>
  <si>
    <t xml:space="preserve"> - BF6.9</t>
  </si>
  <si>
    <t>13. ห้อง TREATMENT</t>
  </si>
  <si>
    <t xml:space="preserve"> - BF6.10</t>
  </si>
  <si>
    <t>14. ห้องพักเจ้าหน้าที่</t>
  </si>
  <si>
    <t xml:space="preserve"> - BF7.6</t>
  </si>
  <si>
    <t>15. ห้องเตรียมผู้ป่วยและสังเกตอาการ</t>
  </si>
  <si>
    <t xml:space="preserve"> - BF7.10</t>
  </si>
  <si>
    <t>16. ห้องเปลี่ยนผ้า</t>
  </si>
  <si>
    <t xml:space="preserve"> - BF9.5 ตู้สูง</t>
  </si>
  <si>
    <t>17. พักคอย</t>
  </si>
  <si>
    <t xml:space="preserve"> - BF4.4</t>
  </si>
  <si>
    <t>18. ห้องพักเจ้าหน้าที่</t>
  </si>
  <si>
    <t xml:space="preserve"> - BF7.7</t>
  </si>
  <si>
    <t>19. ห้อง LOCKER</t>
  </si>
  <si>
    <t>20. NURSE STATION</t>
  </si>
  <si>
    <t xml:space="preserve"> - BF4.5</t>
  </si>
  <si>
    <t>21. ห้องตรวจ 1</t>
  </si>
  <si>
    <t xml:space="preserve"> - BF6.12</t>
  </si>
  <si>
    <t>22. ห้องตรวจ 2</t>
  </si>
  <si>
    <t>23. ห้องล้างมือล้างเท้า</t>
  </si>
  <si>
    <t xml:space="preserve"> - BF11 ชั้นวาง</t>
  </si>
  <si>
    <t>24. ห้องเตรียมสาร</t>
  </si>
  <si>
    <t>25. ห้องพักเจ้าหน้าที่</t>
  </si>
  <si>
    <t xml:space="preserve"> - BF7.9</t>
  </si>
  <si>
    <t>26. ห้องเตรียมอาหาร (PANTRY)</t>
  </si>
  <si>
    <t xml:space="preserve"> - BF7.8</t>
  </si>
  <si>
    <t>27. ห้องจัดยา/ NURSE STATION</t>
  </si>
  <si>
    <t xml:space="preserve"> - BF5.4</t>
  </si>
  <si>
    <t xml:space="preserve"> - BF5.5</t>
  </si>
  <si>
    <t>28. ห้องผู้ป่วย 1</t>
  </si>
  <si>
    <t xml:space="preserve"> - BF13</t>
  </si>
  <si>
    <t xml:space="preserve"> - BW1</t>
  </si>
  <si>
    <t>29. ห้องผู้ป่วย 2</t>
  </si>
  <si>
    <t>30. ห้องผู้ป่วย 3</t>
  </si>
  <si>
    <t>31. ห้องผู้ป่วย 4</t>
  </si>
  <si>
    <t>32. ห้องผู้ป่วย 5</t>
  </si>
  <si>
    <t>33. ห้องผู้ป่วย 6</t>
  </si>
  <si>
    <t>34. ห้องผู้ป่วย 7</t>
  </si>
  <si>
    <t>35. ห้องผู้ป่วย 8</t>
  </si>
  <si>
    <t>36. ห้องผู้ป่วย 9</t>
  </si>
  <si>
    <t>37. ห้องผู้ป่วย 10</t>
  </si>
  <si>
    <t>38. ห้องผู้ป่วย 11</t>
  </si>
  <si>
    <t>39. ห้องผู้ป่วย 12</t>
  </si>
  <si>
    <t>1. ห้องเตรียมอาหาร (PANTRY)</t>
  </si>
  <si>
    <t xml:space="preserve"> - BF7.11</t>
  </si>
  <si>
    <t>2. ห้องเตรียมอาหาร ผอ. (PANTRY)</t>
  </si>
  <si>
    <t xml:space="preserve"> - BF7.12</t>
  </si>
  <si>
    <t>3. ห้องเตรียมอาหาร ห้องประชุม (PANTRY)</t>
  </si>
  <si>
    <t>4. ห้องฝ่ายพัสดุ/ ซ่อมบำรุง</t>
  </si>
  <si>
    <t xml:space="preserve"> - BF2 เคาน์เตอร์</t>
  </si>
  <si>
    <t>5. ห้องฝ่ายบริหาร</t>
  </si>
  <si>
    <t>6. ห้องการเงิน-ฝ่ายบัญชี</t>
  </si>
  <si>
    <t>7. ห้องควบคุม (ประชุมใหญ่)</t>
  </si>
  <si>
    <t xml:space="preserve"> - BF12</t>
  </si>
  <si>
    <t>เดินท่อเมนน้ำประปาฝังใต้ดินเข้าถังเก็บน้ำใต้ดิน PE 100 PN10 (SDR 13.6)</t>
  </si>
  <si>
    <t>ท่อน้ำประปา (ท่อ PP-R CLASS PN 10 SDR 11) ภายในอาคาร</t>
  </si>
  <si>
    <t xml:space="preserve">Diaphragm TankFully Assembly Tested Complete With Pressure Transmitter Inverter (3 Set) </t>
  </si>
  <si>
    <t>ท่อระบายน้ำฝน POLYPROPYLENE  (PP,-PIPE) Class B</t>
  </si>
  <si>
    <t>ท่อ RCP Dia. 0.50 ม.</t>
  </si>
  <si>
    <t>ถังบำบัดน้ำเสียชนิดเติมอากาศ ขนาด 57 CU.M./ DAY</t>
  </si>
  <si>
    <t>ถังบำบัดน้ำเสียชนิดเติมอากาศ ขนาด 33 CU.M./ DAY</t>
  </si>
  <si>
    <t>ถังบำบัดน้ำเสียชนิดเติมอากาศ ขนาด 16 CU.M./ DAY</t>
  </si>
  <si>
    <r>
      <t>-ฐานรากเสาเข็ม I 0.15x2.00 ม. คอนกรีตเสริมเหล็ก Dia.9 มม. @0.20 ม.</t>
    </r>
    <r>
      <rPr>
        <sz val="16"/>
        <color theme="1"/>
        <rFont val="Calibri"/>
        <family val="2"/>
      </rPr>
      <t>#</t>
    </r>
    <r>
      <rPr>
        <sz val="16"/>
        <color theme="1"/>
        <rFont val="TH SarabunPSK"/>
        <family val="2"/>
      </rPr>
      <t>หนา0.20 ม.รับถังบำบัดน้ำเสีย</t>
    </r>
  </si>
  <si>
    <t>หัว</t>
  </si>
  <si>
    <t xml:space="preserve"> - Sprinker Head  สำรอง</t>
  </si>
  <si>
    <t>TDH.=85 m./ 2100 RPM./75 %  (UL/FM)</t>
  </si>
  <si>
    <t>Flow Rate= 30 GPM. /TDH.=85 m. / HP. 5 / RPM. 2,900 (UL Listed)</t>
  </si>
  <si>
    <t>ระบบดับเพลิงพิเศษ</t>
  </si>
  <si>
    <t>งานระบบปรับอากาศแบบรวมศูนย์ชนิดปรับปริมาณน้ำยาอัตโนมัติ (VRV. Or VRF.)</t>
  </si>
  <si>
    <t>เครื่องเป่าลมเย็นขนาดใหญ่ (Air Handling Unit, AHU)</t>
  </si>
  <si>
    <t>AIR HANDLING UNIT (300,000 BTU/hr)ชั้น 1 โถงพักคอย</t>
  </si>
  <si>
    <t>AIR HANDLING UNIT (360,000 BTU/hr)ชั้น 1 ห้องพักรวม</t>
  </si>
  <si>
    <t>AIR HANDLING UNIT (190,000 BTU/hr)ชั้น 2 Nurse</t>
  </si>
  <si>
    <t>AIR HANDLING UNIT (200,000 BTU/hr)ชั้น 2 พักคอย</t>
  </si>
  <si>
    <t>AIR HANDLING UNIT (260,000 BTU/hr)ชั้น 2 พักคอย</t>
  </si>
  <si>
    <t>AIR HANDLING UNIT (240,000 BTU/hr)ชั้น 3 ห้องประชุม</t>
  </si>
  <si>
    <t xml:space="preserve"> - HANGING &amp; SUPPORT FOR FCU/AHU</t>
  </si>
  <si>
    <t xml:space="preserve"> - HANGING &amp; SUPPORT FOR CDU.</t>
  </si>
  <si>
    <t xml:space="preserve"> - Fitting &amp; Accessories</t>
  </si>
  <si>
    <t xml:space="preserve"> - Hanger &amp; Support</t>
  </si>
  <si>
    <t xml:space="preserve"> - Refnet Joint</t>
  </si>
  <si>
    <t xml:space="preserve"> - Glue, PVC, Tape &amp; Accessories</t>
  </si>
  <si>
    <t>PVC.Class 8.5</t>
  </si>
  <si>
    <t xml:space="preserve">  DIA. 3/4"</t>
  </si>
  <si>
    <t xml:space="preserve">  DIA. 1 1/2"</t>
  </si>
  <si>
    <t xml:space="preserve">  DIA. 2"</t>
  </si>
  <si>
    <t>แผ่นฉนวนกึ่งสำเร็จรูป (Pre Insulated Duct : PID)</t>
  </si>
  <si>
    <t xml:space="preserve"> - SAD</t>
  </si>
  <si>
    <t xml:space="preserve"> - RAD</t>
  </si>
  <si>
    <t xml:space="preserve"> - FAD</t>
  </si>
  <si>
    <t xml:space="preserve"> - EAD</t>
  </si>
  <si>
    <t xml:space="preserve"> - Hanging - Support &amp; Accessories</t>
  </si>
  <si>
    <t>สายไฟฟ้าควบคุม</t>
  </si>
  <si>
    <t xml:space="preserve"> - CVV-S Core 2C , 2.5 sqmm.</t>
  </si>
  <si>
    <t xml:space="preserve"> -Accessories</t>
  </si>
  <si>
    <t xml:space="preserve"> - Dia.  1/2" EMT</t>
  </si>
  <si>
    <t>NON-FUSE SAFETY SWITCH., IP56.</t>
  </si>
  <si>
    <t xml:space="preserve"> - 100A, 3Ph,4W, 600VAC NEMA 3R.</t>
  </si>
  <si>
    <t xml:space="preserve"> - 200A, 3Ph,4W, 600VAC NEMA 3R.</t>
  </si>
  <si>
    <t>ตู้คอนโทรลระบบปรับอากาศ VRV/VRF (AMCC)</t>
  </si>
  <si>
    <t xml:space="preserve"> - ตู้ 4DB-AC1, RDB-AC1</t>
  </si>
  <si>
    <t xml:space="preserve"> - ตู้ 4DB-AC2</t>
  </si>
  <si>
    <t xml:space="preserve"> - ตู้ RDB-AC2</t>
  </si>
  <si>
    <t>ระบบปรับอากาศห้องผ่าตัด, ห้องแยกโรค</t>
  </si>
  <si>
    <t>ระบบปรับอากาศห้องผ่าตัด</t>
  </si>
  <si>
    <t xml:space="preserve">AHU-OR1-01; Double Skin, CAP. 84,000 BTU/H </t>
  </si>
  <si>
    <t xml:space="preserve">CDU-OR1-01; CAP. 84,000 BTU/H </t>
  </si>
  <si>
    <t>HRU-OR1-01; AIR COOLED HOT GAS REHEAT UNIT</t>
  </si>
  <si>
    <t>EXF-1-01; Flow Rate 300 CFM.</t>
  </si>
  <si>
    <t>HEPA FILTER; MERV17; # 48"x24"x4"</t>
  </si>
  <si>
    <t>HEPA FILTER; MERV17; # 24"x24"x4"</t>
  </si>
  <si>
    <t>ระบบปรับอากาศห้องแยกโรค</t>
  </si>
  <si>
    <t xml:space="preserve">AHU-IR1-01,02; Double Skin, CAP. 90,000 BTU/H </t>
  </si>
  <si>
    <t xml:space="preserve">CDU-IR1-01,02; CAP. 90,000 BTU/H </t>
  </si>
  <si>
    <t>HRU-IR1-01,02; AIR COOLED HOT GAS REHEAT UNIT</t>
  </si>
  <si>
    <t>FFU-IR1-01,02; Double Skin, Flow Rate 1,000 CFM.</t>
  </si>
  <si>
    <t>HEPA FILTER; MERV17; # 16"x16"x4"</t>
  </si>
  <si>
    <t>เหล็กบางเคลือบสังกะสี สำหรับห้องผ่าตัดและห้องแยกโรค</t>
  </si>
  <si>
    <t xml:space="preserve"> - No 26</t>
  </si>
  <si>
    <t xml:space="preserve"> - No 24</t>
  </si>
  <si>
    <t>ฉนวนยางเซลปิด CLOSED CELL หนา 25 มม.</t>
  </si>
  <si>
    <t>AIR GRILL</t>
  </si>
  <si>
    <t xml:space="preserve"> - RAG 18"x18"</t>
  </si>
  <si>
    <t xml:space="preserve"> - FAG 12"x12"</t>
  </si>
  <si>
    <t xml:space="preserve"> - EAG 24"x4"</t>
  </si>
  <si>
    <t xml:space="preserve"> - EAG 20"x10"</t>
  </si>
  <si>
    <t xml:space="preserve"> - EAG 20"x6"</t>
  </si>
  <si>
    <t xml:space="preserve"> - EAG 12"x12"</t>
  </si>
  <si>
    <t xml:space="preserve"> - RAG W/MD 10"x10"</t>
  </si>
  <si>
    <t xml:space="preserve"> - RAG W/MD 8"x8"</t>
  </si>
  <si>
    <t>ระบบควบคุม PLC or DDC</t>
  </si>
  <si>
    <t>ตู้ไฟฟ้าควบคุม</t>
  </si>
  <si>
    <t>เดินสายไฟฟ้าร้อยท่อ</t>
  </si>
  <si>
    <t>EXHAUST FAN, CENTRIFUGAL FAN; /CS.</t>
  </si>
  <si>
    <t xml:space="preserve"> - CAP.</t>
  </si>
  <si>
    <t>1200 CFM.</t>
  </si>
  <si>
    <t>1060 CFM.</t>
  </si>
  <si>
    <t>1000 CFM.</t>
  </si>
  <si>
    <t>800 CFM.</t>
  </si>
  <si>
    <t>750 CFM.</t>
  </si>
  <si>
    <t>540 CFM.</t>
  </si>
  <si>
    <t>530 CFM.</t>
  </si>
  <si>
    <t>500 CFM.</t>
  </si>
  <si>
    <t>490 CFM.</t>
  </si>
  <si>
    <t>480 CFM.</t>
  </si>
  <si>
    <t>455 CFM.</t>
  </si>
  <si>
    <t>450 CFM.</t>
  </si>
  <si>
    <t>440 CFM.</t>
  </si>
  <si>
    <t>400 CFM.</t>
  </si>
  <si>
    <t>340 CFM.</t>
  </si>
  <si>
    <t>230 CFM.</t>
  </si>
  <si>
    <t>100 CFM.</t>
  </si>
  <si>
    <t>EXHAUST FAN, CENTRIFUGAL FAN; /CM.</t>
  </si>
  <si>
    <t>325 CFM.</t>
  </si>
  <si>
    <t>275 CFM.</t>
  </si>
  <si>
    <t>250 CFM.</t>
  </si>
  <si>
    <t>220 CFM.</t>
  </si>
  <si>
    <t>200 CFM.</t>
  </si>
  <si>
    <t>190 CFM.</t>
  </si>
  <si>
    <t>180 CFM.</t>
  </si>
  <si>
    <t>165 CFM.</t>
  </si>
  <si>
    <t>150 CFM.</t>
  </si>
  <si>
    <t>140 CFM.</t>
  </si>
  <si>
    <t>130 CFM.</t>
  </si>
  <si>
    <t>125 CFM.</t>
  </si>
  <si>
    <t>120 CFM.</t>
  </si>
  <si>
    <t>110 CFM.</t>
  </si>
  <si>
    <t>105 CFM.</t>
  </si>
  <si>
    <t>85 CFM.</t>
  </si>
  <si>
    <t>80 CFM.</t>
  </si>
  <si>
    <t>75 CFM.</t>
  </si>
  <si>
    <t>70 CFM.</t>
  </si>
  <si>
    <t>60 CFM.</t>
  </si>
  <si>
    <t>50 CFM.</t>
  </si>
  <si>
    <t>45 CFM.</t>
  </si>
  <si>
    <t>40 CFM.</t>
  </si>
  <si>
    <t>30 CFM.</t>
  </si>
  <si>
    <t>EXHAUST FAN, PROPELLER FAN; /WM.</t>
  </si>
  <si>
    <t>650 CFM.</t>
  </si>
  <si>
    <t>600 CFM.</t>
  </si>
  <si>
    <t>EXHAUST FAN, INDUSTRAIL PROPELLER FAN; /WM.</t>
  </si>
  <si>
    <t>3000 CFM.</t>
  </si>
  <si>
    <t>GRAVITY SHUTTER</t>
  </si>
  <si>
    <t>2300 CFM.</t>
  </si>
  <si>
    <t>1900 CFM.</t>
  </si>
  <si>
    <t>1800 CFM.</t>
  </si>
  <si>
    <t>1750 CFM.</t>
  </si>
  <si>
    <t>1100 CFM.</t>
  </si>
  <si>
    <t>900 CFM.</t>
  </si>
  <si>
    <t>INTAKE FAN, CENTRIFUGAL FAN; /CS.</t>
  </si>
  <si>
    <t>2600 CFM.</t>
  </si>
  <si>
    <t>1700 CFM.</t>
  </si>
  <si>
    <t>1530 CFM.</t>
  </si>
  <si>
    <t>1500 CFM.</t>
  </si>
  <si>
    <t>1450 CFM.</t>
  </si>
  <si>
    <t>1400 CFM.</t>
  </si>
  <si>
    <t>840 CFM.</t>
  </si>
  <si>
    <t>830 CFM.</t>
  </si>
  <si>
    <t>615 CFM.</t>
  </si>
  <si>
    <t>570 CFM.</t>
  </si>
  <si>
    <t>420 CFM.</t>
  </si>
  <si>
    <t>350 CFM.</t>
  </si>
  <si>
    <t>315 CFM.</t>
  </si>
  <si>
    <t>175 CFM.</t>
  </si>
  <si>
    <t>115 CFM.</t>
  </si>
  <si>
    <t>เหมา</t>
  </si>
  <si>
    <t xml:space="preserve"> - ชุดจ่ายก๊าซออกซิเจน ชนิด Fully Automatic Control Cabinetรองรับท่อขนาด G ได้ 2 ด้าน ด้านละ 14 ท่อ </t>
  </si>
  <si>
    <t xml:space="preserve"> - ชุดจ่ายก๊าซไนตรัสออกไซด์ ชนิด Fully Automatic Control Cabinetรองรับท่อขนาด G ได้ 2 ด้าน </t>
  </si>
  <si>
    <t>เครื่องผลิตอากาศอัดทางการแพทย์ Oil Free Scroll Compressor ขนาด 5 HPx3</t>
  </si>
  <si>
    <t>เครื่องผลิตสุญญากาศทางการแพทย์ แบบ Duplex Type Oil Lubricatec</t>
  </si>
  <si>
    <t>Rotary Vane Vaccum Pump, สามารถผลิตสุญญากาศได้ไม่น้อยกว่า 200 m3/Hr ที่ 43 SCFM @ 19In.Hg.</t>
  </si>
  <si>
    <t>ถังรองรับสุญญากาศขนาด 750 ลิตร พร้อมอุปกรณ์ประกอบครบชุด</t>
  </si>
  <si>
    <t>ค่าแรงงานประกอบเหล็ก</t>
  </si>
  <si>
    <t>GENERATOR</t>
  </si>
  <si>
    <t xml:space="preserve"> - GEN SET 550 KVA,3Ø , 4W,50 HZ(PRIME) COMPLETE SET  </t>
  </si>
  <si>
    <t xml:space="preserve"> - SOUND PROOF</t>
  </si>
  <si>
    <t xml:space="preserve"> - AIR INLET SOUND ATTENUATOR</t>
  </si>
  <si>
    <t xml:space="preserve"> - AIR OUTLET SOUND ATTENUATOR</t>
  </si>
  <si>
    <t>ISOLATE POWER SYSTEM</t>
  </si>
  <si>
    <t xml:space="preserve"> - ชุดระบบ ISOLATE POWER ขนาด 8 kVA </t>
  </si>
  <si>
    <t xml:space="preserve">UPS </t>
  </si>
  <si>
    <t xml:space="preserve"> - UPS ขนาด 60 kVA</t>
  </si>
  <si>
    <t xml:space="preserve"> - UPS ขนาด 8 kVA</t>
  </si>
  <si>
    <t>MDB, ATS, EMDB</t>
  </si>
  <si>
    <t xml:space="preserve"> - ACB 1,200AT 3P 65KA Fixed Type</t>
  </si>
  <si>
    <t xml:space="preserve"> - MCCB 1000AT 3P 65KA</t>
  </si>
  <si>
    <t xml:space="preserve"> - MCCB 300-350AT 3P 65KA</t>
  </si>
  <si>
    <t xml:space="preserve"> - MCCB 200-250 AT 3P 65KA</t>
  </si>
  <si>
    <t xml:space="preserve"> - MCCB 125-160 AT 3P 65KA</t>
  </si>
  <si>
    <t xml:space="preserve"> - MCCB 30-100 AT 3P 65KA</t>
  </si>
  <si>
    <t xml:space="preserve"> - DIGITAL METER </t>
  </si>
  <si>
    <t xml:space="preserve"> - Busbar 3200A</t>
  </si>
  <si>
    <t xml:space="preserve"> - Switchboards Form 2B IP31</t>
  </si>
  <si>
    <t xml:space="preserve"> - Power Factor Control 12 Step</t>
  </si>
  <si>
    <t xml:space="preserve"> - MCB 125A 3P 35kA W/ ENCLOSSUR</t>
  </si>
  <si>
    <t xml:space="preserve"> - 1LPA</t>
  </si>
  <si>
    <t xml:space="preserve"> - 1LPB</t>
  </si>
  <si>
    <t xml:space="preserve"> - 2LPA</t>
  </si>
  <si>
    <t xml:space="preserve"> - 2LPB</t>
  </si>
  <si>
    <t xml:space="preserve"> - 3LPA</t>
  </si>
  <si>
    <t xml:space="preserve"> - 3LPB</t>
  </si>
  <si>
    <t xml:space="preserve"> - 4LPA</t>
  </si>
  <si>
    <t xml:space="preserve"> - 4LPB</t>
  </si>
  <si>
    <t xml:space="preserve"> - 1PPA</t>
  </si>
  <si>
    <t xml:space="preserve"> - 1PPB</t>
  </si>
  <si>
    <t xml:space="preserve"> - 2PPA</t>
  </si>
  <si>
    <t xml:space="preserve"> - 2PPB</t>
  </si>
  <si>
    <t xml:space="preserve"> - 3PPA</t>
  </si>
  <si>
    <t xml:space="preserve"> - 3PPB</t>
  </si>
  <si>
    <t xml:space="preserve"> - 3PPC</t>
  </si>
  <si>
    <t xml:space="preserve"> - 4PPA</t>
  </si>
  <si>
    <t xml:space="preserve"> - 4PPB</t>
  </si>
  <si>
    <t xml:space="preserve"> - 1ELPA</t>
  </si>
  <si>
    <t xml:space="preserve"> - 1ELPB</t>
  </si>
  <si>
    <t xml:space="preserve"> - 2ELPA</t>
  </si>
  <si>
    <t xml:space="preserve"> - 2ELPB</t>
  </si>
  <si>
    <t xml:space="preserve"> - 3ELPA</t>
  </si>
  <si>
    <t xml:space="preserve"> - 3ELPB</t>
  </si>
  <si>
    <t xml:space="preserve"> - 4ELPA</t>
  </si>
  <si>
    <t xml:space="preserve"> - 4ELPB</t>
  </si>
  <si>
    <t xml:space="preserve"> - 1EPPA</t>
  </si>
  <si>
    <t xml:space="preserve"> - 1EPPB</t>
  </si>
  <si>
    <t xml:space="preserve"> - 2EPPA</t>
  </si>
  <si>
    <t xml:space="preserve"> - 2EPPB</t>
  </si>
  <si>
    <t xml:space="preserve"> - 2EPU</t>
  </si>
  <si>
    <t xml:space="preserve"> - 2EPUA</t>
  </si>
  <si>
    <t xml:space="preserve"> - 3EPPA</t>
  </si>
  <si>
    <t xml:space="preserve"> - 3EPPB</t>
  </si>
  <si>
    <t xml:space="preserve"> - 3EPPC</t>
  </si>
  <si>
    <t xml:space="preserve"> - 4EPPA</t>
  </si>
  <si>
    <t xml:space="preserve"> - 4EPPB</t>
  </si>
  <si>
    <t xml:space="preserve"> - LPEL1</t>
  </si>
  <si>
    <t xml:space="preserve"> - LPEL2</t>
  </si>
  <si>
    <t xml:space="preserve"> - LPEL3</t>
  </si>
  <si>
    <t xml:space="preserve"> - LPEL4</t>
  </si>
  <si>
    <t xml:space="preserve"> - WIRE WAY 100x100mm</t>
  </si>
  <si>
    <t>Core Switch 24port + 8Port SFP</t>
  </si>
  <si>
    <t>LICENSE ACCESS POINT</t>
  </si>
  <si>
    <t>UPS 3000VA</t>
  </si>
  <si>
    <t>Cable Management (แบบมีฝาครอบ)</t>
  </si>
  <si>
    <t>UTP CAT 6 PATCH PANEL 24 Port</t>
  </si>
  <si>
    <t>CAT 6 PATCH CORD 2m.</t>
  </si>
  <si>
    <t>LC - LC PATCH CORD OS2, DUPLEX, (3.0 MM JACKET)</t>
  </si>
  <si>
    <t>Standard Rack 19" ขนาด 15U ลึก 80 CM.พร้อมอุปกรณ์ภายใน</t>
  </si>
  <si>
    <t>Splice Fiber optic</t>
  </si>
  <si>
    <t>Outlet Lan</t>
  </si>
  <si>
    <t xml:space="preserve">  - CABLE CAT 6</t>
  </si>
  <si>
    <t xml:space="preserve">  - เบ็ดเตล็ด</t>
  </si>
  <si>
    <t xml:space="preserve"> สายไฟฟ้าและท่อ</t>
  </si>
  <si>
    <t xml:space="preserve">  - Twisted Pairs With Shield 18 AWG FRC</t>
  </si>
  <si>
    <t xml:space="preserve">  - FRC 2.5 Sq mm</t>
  </si>
  <si>
    <t xml:space="preserve">  - FRC 4 Sq mm</t>
  </si>
  <si>
    <t xml:space="preserve">  - THW 1.5 Sq mm</t>
  </si>
  <si>
    <t xml:space="preserve">  - DAI. 1/2" EMT</t>
  </si>
  <si>
    <t xml:space="preserve">  - DAI. 3/4" EMT</t>
  </si>
  <si>
    <t>กล้องโทรทัศน์วงจรปิดแบบโดม</t>
  </si>
  <si>
    <t>เครื่องบันทึกภาพ ระบบเครือข่าย ขนาด 32 ช่อง 8TB</t>
  </si>
  <si>
    <t>ชุดเครือข่าย network Switch 24Port POE</t>
  </si>
  <si>
    <t>ชุดคอมพิวเตอร์สำหรับควบคุม (work station)</t>
  </si>
  <si>
    <t>LED Monitor 32 นิ้ว</t>
  </si>
  <si>
    <t>ตู้แร็คใส่อุปกรณ์แบบติดผนัง</t>
  </si>
  <si>
    <t>ตู้แร็คใส่อุปกรณ์ห้องควบคุม</t>
  </si>
  <si>
    <t xml:space="preserve">  - UTP Cat6 Cable</t>
  </si>
  <si>
    <t xml:space="preserve">  - DIA. 1/2" EMT</t>
  </si>
  <si>
    <t>SOUND TERMINAL BOX</t>
  </si>
  <si>
    <t xml:space="preserve">  - VCT 2Cx2.5 sq.mm</t>
  </si>
  <si>
    <t xml:space="preserve">  - VCT 3Cx2.5 sq.mm</t>
  </si>
  <si>
    <t xml:space="preserve">  - DIA. 3/4" EMT</t>
  </si>
  <si>
    <t xml:space="preserve">  - WIRE WAY 75x100 ทท.</t>
  </si>
  <si>
    <t>Air Terminal เสาล่อฟ้าทองแดงปลายแหลม Dia. 5/8" ยาว 1.00 เมตร พร้อมฐานยึด</t>
  </si>
  <si>
    <t>Ground Rod Dia.5/8"x10' (3 แท่ง/ชุด)</t>
  </si>
  <si>
    <t>Aluminium Test Box</t>
  </si>
  <si>
    <t xml:space="preserve">  - Bar Cu 120 sq.mm</t>
  </si>
  <si>
    <t xml:space="preserve">  - Bar Cu 70 sq.mm</t>
  </si>
  <si>
    <t xml:space="preserve">  - Copper Tape 25x3 mm.</t>
  </si>
  <si>
    <t xml:space="preserve">  - Dia. 1 1/4" PVC</t>
  </si>
  <si>
    <t>ตู้สำหรับเก็บอุปกรณ์</t>
  </si>
  <si>
    <t>TAP - OFF 2 WAY</t>
  </si>
  <si>
    <t>UPS 1 kVA</t>
  </si>
  <si>
    <t xml:space="preserve">  - RG-11 Coaxial Cable Out Door</t>
  </si>
  <si>
    <t xml:space="preserve">  - RG-11 Coaxial Cable </t>
  </si>
  <si>
    <t xml:space="preserve">  - RG-6 Coaxial Cable </t>
  </si>
  <si>
    <t xml:space="preserve">  - DIA. 3/4" IMC</t>
  </si>
  <si>
    <t>8soCfP12Ph19mi914zQaZz2KsGGtcANVhVVfKAnmVRqM</t>
  </si>
  <si>
    <t>Call Cord</t>
  </si>
  <si>
    <t>Sub Lamp</t>
  </si>
  <si>
    <t xml:space="preserve">  - UTP Cat5E Cable</t>
  </si>
  <si>
    <t xml:space="preserve"> -  FIBER Optic 6C MM OM3</t>
  </si>
  <si>
    <t xml:space="preserve"> - DIA.  EMT 1/2"</t>
  </si>
  <si>
    <t>Fire Alarm Control Panal 1-2LOOP W/Battery</t>
  </si>
  <si>
    <t>Graphic Annunciator Size A3 Aluminium Anodize
(Horizontal) with Telephone Jack</t>
  </si>
  <si>
    <t>LED Driver Module</t>
  </si>
  <si>
    <t>Multicrest Addressable Conventional Intiating Zone Module (4 inch mount)</t>
  </si>
  <si>
    <t>Multicrest Monitored Output Module (4 inch mount)</t>
  </si>
  <si>
    <t>Multicrest Addressable Miniature Contact Module</t>
  </si>
  <si>
    <t>Multicrest Short Circuit Isolator</t>
  </si>
  <si>
    <t>MODULE BOX 04</t>
  </si>
  <si>
    <t>MODULE BOX 06</t>
  </si>
  <si>
    <t>Manual Fire Alarm Box without Addressable Recess Mounting Type</t>
  </si>
  <si>
    <t>Surface Box, for Manual Fire Alarm Box</t>
  </si>
  <si>
    <t>Strobe Horn (Red)</t>
  </si>
  <si>
    <t>TEL-JACK+T.BOX Telephone Jack with T.Box</t>
  </si>
  <si>
    <t>Rate-of-Rise Heat Detector Class 2 (Standard Sensitivity) w/Response Lamp</t>
  </si>
  <si>
    <t>Photo Smoke Detector Class 2 (Standard Class)</t>
  </si>
  <si>
    <t>Detector Base,W/2 Terminals Surface Type</t>
  </si>
  <si>
    <t>Special Box for Standard Power Supply Unit</t>
  </si>
  <si>
    <t>BAT 12V 7.2 AH Battery Sealed Lead Acid 12V. 7.2 AH</t>
  </si>
  <si>
    <t xml:space="preserve">  - 24 Zone Nurse Call Master Station with Power Supply</t>
  </si>
  <si>
    <t xml:space="preserve">  - 36 Zone Nurse Call Master Station with Power Supply</t>
  </si>
  <si>
    <t>ลำโพง Floor Monitor Powered</t>
  </si>
  <si>
    <t>HDMI AUDIO EXTRACTOR</t>
  </si>
  <si>
    <t>Mic With Chime</t>
  </si>
  <si>
    <t>DVD PLAYER 1-DISC</t>
  </si>
  <si>
    <t>FM/AM TUNER &amp; USB PLAYER</t>
  </si>
  <si>
    <t xml:space="preserve">     24"x24" Air Filter W/BOX</t>
  </si>
  <si>
    <t xml:space="preserve">     16"x12"  Air Filter W/BOX</t>
  </si>
  <si>
    <t>□ 100x100x3.2 mm.</t>
  </si>
  <si>
    <t xml:space="preserve"> - TOWER  CRANE </t>
  </si>
  <si>
    <t>ระบบ UVGI, Air UV Dose ≥1000 µW/cm², Supply Air Flow 1,700 cfm</t>
  </si>
  <si>
    <t>ระบบ UVGI, Air UV Dose ≥1000 µW/cm², Supply Air Flow 750 cfm</t>
  </si>
  <si>
    <r>
      <rPr>
        <b/>
        <sz val="16"/>
        <color theme="1"/>
        <rFont val="TH SarabunPSK"/>
        <family val="2"/>
      </rPr>
      <t>CWP-1,2</t>
    </r>
    <r>
      <rPr>
        <sz val="16"/>
        <color theme="1"/>
        <rFont val="TH SarabunPSK"/>
        <family val="2"/>
      </rPr>
      <t xml:space="preserve"> Cold Water Pump Vertical Multistage Centrifugal Pump Flow Rate=120 GPM. </t>
    </r>
  </si>
  <si>
    <r>
      <rPr>
        <b/>
        <sz val="16"/>
        <color theme="1"/>
        <rFont val="TH SarabunPSK"/>
        <family val="2"/>
      </rPr>
      <t>PBS</t>
    </r>
    <r>
      <rPr>
        <sz val="16"/>
        <color theme="1"/>
        <rFont val="TH SarabunPSK"/>
        <family val="2"/>
      </rPr>
      <t xml:space="preserve"> Package Nooster Pump Set Vertical Multistage Booster Set With 3 Pumps </t>
    </r>
  </si>
  <si>
    <r>
      <t>CO</t>
    </r>
    <r>
      <rPr>
        <vertAlign val="subscript"/>
        <sz val="16"/>
        <color theme="1"/>
        <rFont val="TH SarabunPSK"/>
        <family val="2"/>
      </rPr>
      <t>2</t>
    </r>
    <r>
      <rPr>
        <sz val="16"/>
        <color theme="1"/>
        <rFont val="TH SarabunPSK"/>
        <family val="2"/>
      </rPr>
      <t xml:space="preserve"> Fire Exthinguisher 10 Lbs. </t>
    </r>
  </si>
  <si>
    <r>
      <rPr>
        <b/>
        <sz val="16"/>
        <color theme="1"/>
        <rFont val="TH SarabunPSK"/>
        <family val="2"/>
      </rPr>
      <t xml:space="preserve">DFP </t>
    </r>
    <r>
      <rPr>
        <sz val="16"/>
        <color theme="1"/>
        <rFont val="TH SarabunPSK"/>
        <family val="2"/>
      </rPr>
      <t xml:space="preserve"> Diesel Fire Pump Vertical Turbine Fire Pump Flow Rate=750 GPM.</t>
    </r>
  </si>
  <si>
    <r>
      <rPr>
        <b/>
        <sz val="16"/>
        <color theme="1"/>
        <rFont val="TH SarabunPSK"/>
        <family val="2"/>
      </rPr>
      <t>Jockey Pump</t>
    </r>
    <r>
      <rPr>
        <sz val="16"/>
        <color theme="1"/>
        <rFont val="TH SarabunPSK"/>
        <family val="2"/>
      </rPr>
      <t xml:space="preserve"> Recenerative Turbine Or Inline Pump</t>
    </r>
  </si>
  <si>
    <r>
      <t xml:space="preserve">บอลวาล์วทองเหลือง 3 ตอน </t>
    </r>
    <r>
      <rPr>
        <sz val="16"/>
        <color theme="1"/>
        <rFont val="Calibri"/>
        <family val="2"/>
      </rPr>
      <t>#</t>
    </r>
    <r>
      <rPr>
        <sz val="16"/>
        <color theme="1"/>
        <rFont val="TH SarabunPSK"/>
        <family val="2"/>
      </rPr>
      <t xml:space="preserve"> 600 PSIG สำหรับ RISER</t>
    </r>
  </si>
  <si>
    <t>หนังสือกรมบัญชีกลางที่ กค.0433.2 / ว1288  ลงวันที่ 17 ตุลาคม  2565</t>
  </si>
  <si>
    <r>
      <t>D - ((D-E)*(A-</t>
    </r>
    <r>
      <rPr>
        <b/>
        <sz val="14"/>
        <color indexed="12"/>
        <rFont val="CordiaUPC"/>
        <family val="2"/>
        <charset val="222"/>
      </rPr>
      <t>B</t>
    </r>
    <r>
      <rPr>
        <b/>
        <sz val="14"/>
        <rFont val="CordiaUPC"/>
        <family val="2"/>
        <charset val="222"/>
      </rPr>
      <t>)/(</t>
    </r>
    <r>
      <rPr>
        <b/>
        <sz val="14"/>
        <color indexed="10"/>
        <rFont val="CordiaUPC"/>
        <family val="2"/>
        <charset val="222"/>
      </rPr>
      <t>C</t>
    </r>
    <r>
      <rPr>
        <b/>
        <sz val="14"/>
        <rFont val="CordiaUPC"/>
        <family val="2"/>
        <charset val="222"/>
      </rPr>
      <t>-</t>
    </r>
    <r>
      <rPr>
        <b/>
        <sz val="14"/>
        <color indexed="12"/>
        <rFont val="CordiaUPC"/>
        <family val="2"/>
        <charset val="222"/>
      </rPr>
      <t>B</t>
    </r>
    <r>
      <rPr>
        <b/>
        <sz val="14"/>
        <rFont val="CordiaUPC"/>
        <family val="2"/>
        <charset val="222"/>
      </rPr>
      <t>))</t>
    </r>
  </si>
  <si>
    <t>A : ค่างานต้นทุนที่ประมาณราคาได้(วัสดุ+แรงงาน)</t>
  </si>
  <si>
    <t>(ให้กรอกข้อมูลลงในช่อง A เท่านั้น)</t>
  </si>
  <si>
    <t>เครื่องปรับอากาศ  Cassette Type 1 ทิศทาง</t>
  </si>
  <si>
    <t xml:space="preserve">เครื่องเป่าลมเย็นแบบ CEILING SUSPENDED DUCT TYPE W/PLENUM (FCP) </t>
  </si>
  <si>
    <t xml:space="preserve"> - 38,000 BTU/H</t>
  </si>
  <si>
    <t xml:space="preserve"> - 54,500 BTU/H</t>
  </si>
  <si>
    <r>
      <t>AIR HANDLING UNIT (240,000 BTU/hr)</t>
    </r>
    <r>
      <rPr>
        <b/>
        <sz val="16"/>
        <rFont val="TH SarabunPSK"/>
        <family val="2"/>
      </rPr>
      <t>ชั้น 1</t>
    </r>
    <r>
      <rPr>
        <sz val="16"/>
        <rFont val="TH SarabunPSK"/>
        <family val="2"/>
      </rPr>
      <t xml:space="preserve"> โถงพักคอย จ่ายยา</t>
    </r>
  </si>
  <si>
    <r>
      <t>AIR HANDLING UNIT (76,000 BTU/hr)</t>
    </r>
    <r>
      <rPr>
        <b/>
        <sz val="16"/>
        <rFont val="TH SarabunPSK"/>
        <family val="2"/>
      </rPr>
      <t>ชั้น 2</t>
    </r>
    <r>
      <rPr>
        <sz val="16"/>
        <rFont val="TH SarabunPSK"/>
        <family val="2"/>
      </rPr>
      <t xml:space="preserve"> เตรียมผู้ป่วย</t>
    </r>
  </si>
  <si>
    <r>
      <t>AIR HANDLING UNIT (95,500 BTU/hr)</t>
    </r>
    <r>
      <rPr>
        <b/>
        <sz val="16"/>
        <rFont val="TH SarabunPSK"/>
        <family val="2"/>
      </rPr>
      <t>ชั้น 3</t>
    </r>
    <r>
      <rPr>
        <sz val="16"/>
        <rFont val="TH SarabunPSK"/>
        <family val="2"/>
      </rPr>
      <t xml:space="preserve"> ห้องประชุม</t>
    </r>
  </si>
  <si>
    <t>เครื่องปรับอากาศชนิดแยกส่วน (SPLIT TYPE)</t>
  </si>
  <si>
    <t>เครื่องปรับอากาศแบบแยกส่วน INVERTER CASSETTE TYPE 4 WAY (30,000 Btu/hr) SFC1-1</t>
  </si>
  <si>
    <t>7.1.1</t>
  </si>
  <si>
    <t>7.1.2</t>
  </si>
  <si>
    <t>7.1.3</t>
  </si>
  <si>
    <t>7.1.4</t>
  </si>
  <si>
    <t>7.1.5</t>
  </si>
  <si>
    <t>7.1.6</t>
  </si>
  <si>
    <t>7.1.7</t>
  </si>
  <si>
    <t>7.2.1</t>
  </si>
  <si>
    <t>7.2.2</t>
  </si>
  <si>
    <t>7.2.3</t>
  </si>
  <si>
    <t>7.2.4</t>
  </si>
  <si>
    <t>7.2.5</t>
  </si>
  <si>
    <t>7.2.6</t>
  </si>
  <si>
    <t>7.2.7</t>
  </si>
  <si>
    <t>7.3.1</t>
  </si>
  <si>
    <t>7.3.2</t>
  </si>
  <si>
    <t>7.4.1</t>
  </si>
  <si>
    <t>7.4.2</t>
  </si>
  <si>
    <t>7.5.1</t>
  </si>
  <si>
    <t>7.5.2</t>
  </si>
  <si>
    <t>7.5.3</t>
  </si>
  <si>
    <t>7.7.1</t>
  </si>
  <si>
    <t>7.7.2</t>
  </si>
  <si>
    <t>7.7.3</t>
  </si>
  <si>
    <t>เครื่องปรับอากาศแบบแยกส่วน INVERTER CASSETTE TYPE 4 WAY (30,000 Btu/hr) (SFC1-1</t>
  </si>
  <si>
    <t>IOD64-1</t>
  </si>
  <si>
    <t>รวม  1.4.3งานระบบแจ้งเหตุเพลิงไหม้ (FIRE ALARM)</t>
  </si>
  <si>
    <r>
      <t xml:space="preserve">  - สาย2xF/0 50/125</t>
    </r>
    <r>
      <rPr>
        <sz val="16"/>
        <rFont val="Calibri"/>
        <family val="2"/>
      </rPr>
      <t>µ</t>
    </r>
    <r>
      <rPr>
        <sz val="17.100000000000001"/>
        <rFont val="TH SarabunPSK"/>
        <family val="2"/>
      </rPr>
      <t>m.</t>
    </r>
    <r>
      <rPr>
        <sz val="16"/>
        <rFont val="TH SarabunPSK"/>
        <family val="2"/>
      </rPr>
      <t xml:space="preserve"> 6C</t>
    </r>
  </si>
  <si>
    <t>TDH.=135 Ft./ RPM. 2,900 / 70 % /7.5 Hp.</t>
  </si>
  <si>
    <t>Flow Rate=315 GPM. /TDH.=65 Ft. / RPM 2,900 / 70% / 5.5 Hp.</t>
  </si>
  <si>
    <t>ราคาค่าวัสดุ สำนักดัชนีเศรษฐกิจการค้า  กระทรวงพานิชย์ จังหวัดบุรีรัมย์</t>
  </si>
  <si>
    <t>1.4.2 ระบบเครือข่ายคอมพิวเตอร์</t>
  </si>
  <si>
    <t xml:space="preserve">     2.2  งานระบบเสียงห้องประชุม</t>
  </si>
  <si>
    <t>2.3 งานระบบเสียงประกาศ</t>
  </si>
  <si>
    <t>รวม  (2.2 ) งานระบบเสียงห้องประชุม</t>
  </si>
  <si>
    <t>รวม  (2.3) งานระบบเสียงประกาศ</t>
  </si>
  <si>
    <t xml:space="preserve">2.4 งานระบบปรับอากาศแบบรวมศูนย์ชนิดปรับปริมาณน้ำยาอัตโนมัติ (VRV. Or VRF.) </t>
  </si>
  <si>
    <t>รวม  (2.4) งานระบบปรับอากาศ</t>
  </si>
  <si>
    <t>2.5 งานระบบก๊าซทางแพทย์</t>
  </si>
  <si>
    <t>รวม  (2.5) งานระบบก๊าซทางการแพทย์</t>
  </si>
  <si>
    <t>พฤษภาคม 2566</t>
  </si>
  <si>
    <t>พื้นปูกระเบื้องยางชนิดม้วนไม่มีส่วนผสมใยหินหนา 2.5 มม</t>
  </si>
  <si>
    <t>SKIN ALUMINIUMหนา 0.5 มม.</t>
  </si>
  <si>
    <t xml:space="preserve">SKIN ALUMINIUMหนา 0.5 </t>
  </si>
  <si>
    <t>SKIN ALU.หนา 0.5 มม</t>
  </si>
  <si>
    <t>พื้นปูกระบื้องหินขัดสำเร็จรูป ขนาด 0.50x0.50 ม. หนา 32 มม. สีมาตรฐาน</t>
  </si>
  <si>
    <t>เคาน์เตอร์ค.ส.ล. Top หินสังเคราะห์ SG-Series</t>
  </si>
  <si>
    <t xml:space="preserve"> G1-1,G1-2  ระแนงอลูมิเนียมอบสี ขนาด 50x150 มม.หนา 2 มม.วางตั้ง @ 0.25 ม.</t>
  </si>
  <si>
    <t>G2 ระแนงอลูมิเนียมอบสีขนาด 50x150 x 2 มม. วางตั้ง @ 0.25 ม.</t>
  </si>
  <si>
    <t>G3-1,G3-2,G3-3 ระแนงอลูมิเนียมอบสี ขนาด 50x150x2 มม. วางตั้ง @ 0.25 ม.</t>
  </si>
  <si>
    <t>G4-1,G4-2, G4-( 3-8 )ระแนงอลูมิเนียมอบสี ขนาด 50x150x2 มม. วางนอน @ 0.25 ม.</t>
  </si>
  <si>
    <r>
      <t>เคาน์เตอร์ค.ส.ล. Top หินสังเคราะห์ SG-Series</t>
    </r>
    <r>
      <rPr>
        <sz val="16"/>
        <color rgb="FFFF0000"/>
        <rFont val="TH SarabunPSK"/>
        <family val="2"/>
      </rPr>
      <t>( เพื่ม Serier เพิ่มความหนา 12 มม)</t>
    </r>
  </si>
  <si>
    <t>ชนิดม้วนไม่มีส่วนผสมใยหินหนา 2.5 มม.เคลือบผิวด้วย POLYURETHANE ต้านเชื้อรา</t>
  </si>
  <si>
    <t xml:space="preserve">WC1 โถส้วมนั่งราบ พร้อมฝารองนั่ง ระบบฟลัชวาล์ว </t>
  </si>
  <si>
    <t xml:space="preserve">WC2 โถส้วมนั่งราบแบบ 2 ชิ้น ชนิดหม้อน้ำ สำหรับผ็พิการพร้อมฝารองนั่ง </t>
  </si>
  <si>
    <t>WB1 อ่างล้างหน้าชนิดฝังบนเคาน์เตอร์ รูปวงรี ระบบแบบอัตโนมัติ</t>
  </si>
  <si>
    <t xml:space="preserve">WB2 อ่างล้างหน้าชนิดฝัง HALF COUNTER </t>
  </si>
  <si>
    <t xml:space="preserve">WB2A อ่างล้างหน้าชนิดฝัง HALF COUNTER  ระบบแบบอัตโนมัติ </t>
  </si>
  <si>
    <t xml:space="preserve">WB3 อ่างล้างหน้าชนิดแขวนผนัง </t>
  </si>
  <si>
    <t>WB4 อ่างล้างหน้าชนิดแขวนผนัง (ห้องน้ำผู้พิการ)</t>
  </si>
  <si>
    <t xml:space="preserve">U1 โถปัสสาวะชายชนิดแขวนผนังระบบชำระล้างแบบอัตโนมัติ0 </t>
  </si>
  <si>
    <t>U2 โถปัสสาวะชายชนิดแขวนผนัง ใช้ฟลัชวาล์วชนิดก้านโยก</t>
  </si>
  <si>
    <t>HR1 ราวพยุงตัว สแตนเลสกลม รูปตัว L   L/R</t>
  </si>
  <si>
    <t>HR2 ราวพยุงตัว สแตนเลสกลมแบบพับเก็บได้แนวราบ</t>
  </si>
  <si>
    <t>HR3 ราวพยุงตัว สแตนเลสกลมแบบพับเก็บได้ แนวดิ่ง</t>
  </si>
  <si>
    <t xml:space="preserve">ที่วางสบู่ชนิดฝังในผนัง </t>
  </si>
  <si>
    <t>FC2 ก๊อกน้ำล้างพื้นติดผนังชนิดสวมต่อสายยาง (กรณีอยู่ใต้เคารน์เตอร์)</t>
  </si>
  <si>
    <t>คณะกรรมการกำหนดราคากลาง</t>
  </si>
  <si>
    <t>(นายสกานต์ บุนนาค )</t>
  </si>
  <si>
    <t>ผู้อำนวยการสถาบันโรคผิวหนัง</t>
  </si>
  <si>
    <t>ลงชื่อ                                      กรรมการ</t>
  </si>
  <si>
    <t xml:space="preserve"> ส่วนราชการ สถาบันโรคผิวหนัง กรมการแพทย์  กระทรวงสาธารณสุข   โทร. 0 2 354 5222</t>
  </si>
  <si>
    <r>
      <t xml:space="preserve">FACTOR . F </t>
    </r>
    <r>
      <rPr>
        <b/>
        <sz val="14"/>
        <rFont val="TH SarabunPSK"/>
        <family val="2"/>
      </rPr>
      <t>ประเภทงานอาคาร</t>
    </r>
    <r>
      <rPr>
        <sz val="14"/>
        <rFont val="TH SarabunPSK"/>
        <family val="2"/>
      </rPr>
      <t xml:space="preserve"> เงื่อนไข-เงินล่วงหน้าจ่าย  0% , - เงินประกันผลงานหัก  0 % , - ดอกเบี้ยเงินกู้ 6 %  , ค่าภาษีมูลค่าเพิ่ม 7 % </t>
    </r>
  </si>
  <si>
    <t>(นางสาวลัดดาวัลย์ สิทธิโชคธรรม)</t>
  </si>
  <si>
    <t>นิติกรปฎิบัติการ</t>
  </si>
  <si>
    <t>(นางสาวอุมา วันดี)</t>
  </si>
  <si>
    <t>ผู้อำนวยการกองการบริหารการคลัง</t>
  </si>
  <si>
    <t>(ลงชื่อ)                                                ประธานกรรมการ</t>
  </si>
  <si>
    <t>(นายสุพร ขุมทอง นายช่างโยธาอาวุโส)</t>
  </si>
  <si>
    <t>(นางสาวศิริณยา ศิริลาภ สถาปนิกปฏิบัติการ)</t>
  </si>
  <si>
    <t>(นายภูสกร อยู่เย็น วิศวกรโยธาปฏิบัติการ)</t>
  </si>
  <si>
    <t>(นายพงศ์กฤษณ์ ไหรณพันธ์ นายช่างเครื่องกลชำนาญงาน)</t>
  </si>
  <si>
    <t>(นายบรรณวิฑิต พานจันทร์ นายช่างไฟฟ้าปฏิบัติงาน)</t>
  </si>
  <si>
    <t>(นายเจษฎา กฤษสุวรรณ์ นายช่างโยธาปฏิบัติงาน)</t>
  </si>
  <si>
    <t>(นายอธิป ตรียศ นายช่างศิลป์ปฏิบัติงาน)</t>
  </si>
  <si>
    <t>ปร.6</t>
  </si>
  <si>
    <t>ปรับราคาเดือน พฤษภาคม 2566</t>
  </si>
  <si>
    <t>ราคาค่าแรงงานตามบัญชีค่าแรงงาน / ค่าดำเนินการ สำหรับถอดแบบคำนวณราคากลางงานก่อสร้างเดือน  พฤษภาคม 2566</t>
  </si>
  <si>
    <t>ปรับราคาเมื่อเดือน พฤษภาคม 2566</t>
  </si>
  <si>
    <t xml:space="preserve">และแบคทีเรีย รอยต่อเชื่อมด้วยเส้น PVC ด้วยความร้อน </t>
  </si>
  <si>
    <t xml:space="preserve">รอยต่อเชื่อมด้วยเส้น PVC ด้วยวิธีเชื่อมร้อนความร้อน </t>
  </si>
  <si>
    <t xml:space="preserve">เคลือบผิวหน้าด้วย POLYURETHANE ปูด้วยวิธีชนชิด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</si>
</sst>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  <numFmt numFmtId="189" formatCode="_(&quot;฿&quot;* #,##0_);_(&quot;฿&quot;* \(#,##0\);_(&quot;฿&quot;* &quot;-&quot;_);_(@_)"/>
    <numFmt numFmtId="190" formatCode="_(* #,##0_);_(* \(#,##0\);_(* &quot;-&quot;??_);_(@_)"/>
    <numFmt numFmtId="191" formatCode="0.0000"/>
    <numFmt numFmtId="192" formatCode="_-* #,##0_-;\-* #,##0_-;_-* &quot;-&quot;??_-;_-@_-"/>
    <numFmt numFmtId="193" formatCode="#,##0\ \ "/>
    <numFmt numFmtId="194" formatCode="0.00000"/>
    <numFmt numFmtId="195" formatCode="#,##0.0_);\(#,##0.0\)"/>
    <numFmt numFmtId="196" formatCode="#,##0.0000;[Red]\-#,##0.0000"/>
    <numFmt numFmtId="197" formatCode="\t0.00E+00"/>
    <numFmt numFmtId="198" formatCode="&quot;฿&quot;\t#,##0_);\(&quot;฿&quot;\t#,##0\)"/>
    <numFmt numFmtId="199" formatCode="\ว\ว\/\ด\ด\/\ป\ป"/>
    <numFmt numFmtId="200" formatCode="dd\-mmm\-yy_)"/>
    <numFmt numFmtId="201" formatCode="#,##0\ &quot;F&quot;;[Red]\-#,##0\ &quot;F&quot;"/>
    <numFmt numFmtId="202" formatCode="0.0&quot;  &quot;"/>
    <numFmt numFmtId="203" formatCode="&quot;\&quot;#,##0;[Red]&quot;\&quot;\-#,##0"/>
    <numFmt numFmtId="204" formatCode="_ * #,##0_ ;_ * \-#,##0_ ;_ * &quot;-&quot;_ ;_ @_ "/>
    <numFmt numFmtId="205" formatCode="_ * #,##0.00_ ;_ * \-#,##0.00_ ;_ * &quot;-&quot;??_ ;_ @_ "/>
    <numFmt numFmtId="206" formatCode="_-* #,##0.00000_-;\-* #,##0.00000_-;_-* &quot;-&quot;??_-;_-@_-"/>
    <numFmt numFmtId="207" formatCode="_-* #,##0.0000_-;\-* #,##0.0000_-;_-* &quot;-&quot;??_-;_-@_-"/>
    <numFmt numFmtId="208" formatCode="_-* #,##0.00_-;\-* #,##0.00_-;_-* \-??_-;_-@_-"/>
    <numFmt numFmtId="209" formatCode="_-* #,##0.00_-;\-* #,##0.00_-;_-* &quot;-&quot;_-;_-@_-"/>
    <numFmt numFmtId="210" formatCode="_(* #,##0_);_(* \(#,##0\);_(* \-_);_(@_)"/>
    <numFmt numFmtId="211" formatCode="_-* #,##0.000_-;\-* #,##0.000_-;_-* &quot;-&quot;??_-;_-@_-"/>
  </numFmts>
  <fonts count="107">
    <font>
      <sz val="14"/>
      <name val="AngsanaUPC"/>
    </font>
    <font>
      <sz val="14"/>
      <name val="AngsanaUPC"/>
      <family val="1"/>
      <charset val="222"/>
    </font>
    <font>
      <sz val="12"/>
      <name val="EucrosiaUPC"/>
      <family val="1"/>
      <charset val="222"/>
    </font>
    <font>
      <sz val="8"/>
      <name val="AngsanaUPC"/>
      <family val="1"/>
      <charset val="222"/>
    </font>
    <font>
      <sz val="14"/>
      <name val="SV Rojchana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2"/>
      <name val="????"/>
      <charset val="136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Cordia New"/>
      <family val="3"/>
    </font>
    <font>
      <sz val="14"/>
      <name val="AngsanaUPC"/>
      <family val="1"/>
    </font>
    <font>
      <u/>
      <sz val="12"/>
      <color indexed="36"/>
      <name val="EucrosiaUPC"/>
      <family val="1"/>
      <charset val="222"/>
    </font>
    <font>
      <u/>
      <sz val="12"/>
      <color indexed="12"/>
      <name val="EucrosiaUPC"/>
      <family val="1"/>
      <charset val="222"/>
    </font>
    <font>
      <sz val="10"/>
      <name val="Arial"/>
      <family val="2"/>
    </font>
    <font>
      <sz val="10"/>
      <name val="MS Sans Serif"/>
      <family val="2"/>
      <charset val="222"/>
    </font>
    <font>
      <sz val="10"/>
      <name val="Times New Roman"/>
      <family val="1"/>
    </font>
    <font>
      <sz val="12"/>
      <name val="EucrosiaUPC"/>
      <family val="1"/>
    </font>
    <font>
      <sz val="10"/>
      <name val="MS Sans Serif"/>
      <family val="2"/>
      <charset val="222"/>
    </font>
    <font>
      <b/>
      <sz val="18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sz val="16"/>
      <name val="Angsana New"/>
      <family val="1"/>
    </font>
    <font>
      <b/>
      <sz val="14"/>
      <color indexed="8"/>
      <name val="Angsana New"/>
      <family val="1"/>
    </font>
    <font>
      <b/>
      <sz val="16"/>
      <color indexed="8"/>
      <name val="Angsana New"/>
      <family val="1"/>
    </font>
    <font>
      <sz val="12.5"/>
      <name val="DilleniaUPC"/>
      <family val="1"/>
    </font>
    <font>
      <sz val="12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u/>
      <sz val="16"/>
      <color indexed="8"/>
      <name val="TH SarabunPSK"/>
      <family val="2"/>
    </font>
    <font>
      <b/>
      <sz val="18"/>
      <name val="TH SarabunPSK"/>
      <family val="2"/>
    </font>
    <font>
      <b/>
      <sz val="24"/>
      <name val="Angsana New"/>
      <family val="1"/>
    </font>
    <font>
      <b/>
      <sz val="20"/>
      <name val="Angsana New"/>
      <family val="1"/>
    </font>
    <font>
      <b/>
      <sz val="16"/>
      <color indexed="12"/>
      <name val="Angsana New"/>
      <family val="1"/>
    </font>
    <font>
      <b/>
      <sz val="16"/>
      <color indexed="10"/>
      <name val="Angsana New"/>
      <family val="1"/>
    </font>
    <font>
      <b/>
      <sz val="14"/>
      <color indexed="10"/>
      <name val="Angsana New"/>
      <family val="1"/>
    </font>
    <font>
      <b/>
      <sz val="18"/>
      <color indexed="12"/>
      <name val="Angsana New"/>
      <family val="1"/>
    </font>
    <font>
      <b/>
      <sz val="18"/>
      <color indexed="10"/>
      <name val="Angsana New"/>
      <family val="1"/>
    </font>
    <font>
      <sz val="14"/>
      <color indexed="12"/>
      <name val="Angsana New"/>
      <family val="1"/>
    </font>
    <font>
      <b/>
      <sz val="14"/>
      <color indexed="12"/>
      <name val="Angsana New"/>
      <family val="1"/>
    </font>
    <font>
      <i/>
      <sz val="14"/>
      <name val="Angsana New"/>
      <family val="1"/>
    </font>
    <font>
      <b/>
      <sz val="14"/>
      <color indexed="21"/>
      <name val="Angsana New"/>
      <family val="1"/>
    </font>
    <font>
      <b/>
      <i/>
      <sz val="14"/>
      <color indexed="12"/>
      <name val="Angsana New"/>
      <family val="1"/>
    </font>
    <font>
      <b/>
      <i/>
      <sz val="18"/>
      <color indexed="8"/>
      <name val="Angsana New"/>
      <family val="1"/>
    </font>
    <font>
      <b/>
      <sz val="14"/>
      <color indexed="61"/>
      <name val="Angsana New"/>
      <family val="1"/>
    </font>
    <font>
      <sz val="10"/>
      <name val="Angsana New"/>
      <family val="1"/>
    </font>
    <font>
      <sz val="16"/>
      <name val="Angsana New"/>
      <family val="1"/>
    </font>
    <font>
      <sz val="16"/>
      <name val="AngsanaUPC"/>
      <family val="1"/>
    </font>
    <font>
      <b/>
      <sz val="14"/>
      <name val="TH SarabunPSK"/>
      <family val="2"/>
    </font>
    <font>
      <sz val="14"/>
      <name val="Cordia New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Calibri"/>
      <family val="2"/>
    </font>
    <font>
      <sz val="13"/>
      <color theme="1"/>
      <name val="TH SarabunPSK"/>
      <family val="2"/>
    </font>
    <font>
      <vertAlign val="subscript"/>
      <sz val="16"/>
      <color theme="1"/>
      <name val="TH SarabunPSK"/>
      <family val="2"/>
    </font>
    <font>
      <b/>
      <u/>
      <sz val="14"/>
      <color theme="1"/>
      <name val="Angsana New"/>
      <family val="1"/>
      <charset val="222"/>
    </font>
    <font>
      <sz val="16"/>
      <color theme="1"/>
      <name val="Angsana New"/>
      <family val="1"/>
    </font>
    <font>
      <u/>
      <sz val="16"/>
      <color theme="1"/>
      <name val="TH SarabunPSK"/>
      <family val="2"/>
    </font>
    <font>
      <sz val="8"/>
      <color theme="1"/>
      <name val="Tahoma"/>
      <family val="2"/>
    </font>
    <font>
      <b/>
      <sz val="14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u/>
      <sz val="14"/>
      <color theme="1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indexed="10"/>
      <name val="EucrosiaUPC"/>
      <family val="1"/>
      <charset val="222"/>
    </font>
    <font>
      <b/>
      <sz val="14"/>
      <name val="CordiaUPC"/>
      <family val="2"/>
      <charset val="222"/>
    </font>
    <font>
      <b/>
      <sz val="14"/>
      <name val="Cordia New"/>
      <family val="2"/>
    </font>
    <font>
      <b/>
      <sz val="14"/>
      <color indexed="10"/>
      <name val="CordiaUPC"/>
      <family val="2"/>
      <charset val="222"/>
    </font>
    <font>
      <b/>
      <sz val="14"/>
      <color indexed="10"/>
      <name val="Cordia New"/>
      <family val="2"/>
    </font>
    <font>
      <b/>
      <sz val="14"/>
      <color indexed="12"/>
      <name val="CordiaUPC"/>
      <family val="2"/>
      <charset val="222"/>
    </font>
    <font>
      <sz val="14"/>
      <color indexed="12"/>
      <name val="Cordia New"/>
      <family val="2"/>
    </font>
    <font>
      <i/>
      <sz val="14"/>
      <name val="CordiaUPC"/>
      <family val="2"/>
      <charset val="222"/>
    </font>
    <font>
      <b/>
      <sz val="14"/>
      <color indexed="21"/>
      <name val="CordiaUPC"/>
      <family val="2"/>
      <charset val="222"/>
    </font>
    <font>
      <b/>
      <sz val="14"/>
      <color indexed="8"/>
      <name val="CordiaUPC"/>
      <family val="2"/>
      <charset val="222"/>
    </font>
    <font>
      <b/>
      <i/>
      <sz val="14"/>
      <color indexed="12"/>
      <name val="CordiaUPC"/>
      <family val="2"/>
      <charset val="222"/>
    </font>
    <font>
      <b/>
      <i/>
      <sz val="14"/>
      <color indexed="8"/>
      <name val="CordiaUPC"/>
      <family val="2"/>
      <charset val="222"/>
    </font>
    <font>
      <b/>
      <sz val="14"/>
      <color indexed="61"/>
      <name val="CordiaUPC"/>
      <family val="2"/>
      <charset val="222"/>
    </font>
    <font>
      <b/>
      <sz val="16"/>
      <color rgb="FF0000FF"/>
      <name val="TH SarabunPSK"/>
      <family val="2"/>
    </font>
    <font>
      <sz val="16"/>
      <color rgb="FF0000FF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u/>
      <sz val="16"/>
      <name val="TH SarabunPSK"/>
      <family val="2"/>
    </font>
    <font>
      <sz val="16"/>
      <name val="Calibri"/>
      <family val="2"/>
    </font>
    <font>
      <sz val="17.100000000000001"/>
      <name val="TH SarabunPSK"/>
      <family val="2"/>
    </font>
    <font>
      <sz val="16"/>
      <color rgb="FF0000FF"/>
      <name val="TH SarabunPSK"/>
      <family val="2"/>
    </font>
    <font>
      <sz val="16"/>
      <color theme="1"/>
      <name val="Angsana New"/>
      <family val="1"/>
      <charset val="222"/>
    </font>
    <font>
      <u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</font>
    <font>
      <sz val="16"/>
      <color rgb="FF92D050"/>
      <name val="TH SarabunPSK"/>
      <family val="2"/>
    </font>
    <font>
      <sz val="16"/>
      <color rgb="FFFF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11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43">
    <xf numFmtId="0" fontId="0" fillId="0" borderId="0"/>
    <xf numFmtId="0" fontId="4" fillId="0" borderId="0">
      <alignment vertical="center"/>
    </xf>
    <xf numFmtId="203" fontId="5" fillId="0" borderId="0" applyFont="0" applyFill="0" applyBorder="0" applyAlignment="0" applyProtection="0"/>
    <xf numFmtId="205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" fontId="7" fillId="0" borderId="0" applyFont="0" applyFill="0" applyBorder="0" applyAlignment="0" applyProtection="0"/>
    <xf numFmtId="198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204" fontId="6" fillId="0" borderId="0" applyFont="0" applyFill="0" applyBorder="0" applyAlignment="0" applyProtection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9" fillId="0" borderId="0"/>
    <xf numFmtId="0" fontId="10" fillId="0" borderId="0"/>
    <xf numFmtId="9" fontId="6" fillId="2" borderId="0"/>
    <xf numFmtId="0" fontId="6" fillId="0" borderId="0" applyFill="0" applyBorder="0" applyAlignment="0"/>
    <xf numFmtId="195" fontId="7" fillId="0" borderId="0" applyFill="0" applyBorder="0" applyAlignment="0"/>
    <xf numFmtId="0" fontId="11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99" fontId="8" fillId="0" borderId="0" applyFill="0" applyBorder="0" applyAlignment="0"/>
    <xf numFmtId="202" fontId="8" fillId="0" borderId="0" applyFill="0" applyBorder="0" applyAlignment="0"/>
    <xf numFmtId="195" fontId="7" fillId="0" borderId="0" applyFill="0" applyBorder="0" applyAlignment="0"/>
    <xf numFmtId="187" fontId="17" fillId="0" borderId="0" applyFont="0" applyFill="0" applyBorder="0" applyAlignment="0" applyProtection="0"/>
    <xf numFmtId="199" fontId="8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0" fillId="0" borderId="0" applyFont="0" applyFill="0" applyBorder="0" applyAlignment="0" applyProtection="0"/>
    <xf numFmtId="188" fontId="17" fillId="0" borderId="0" applyFont="0" applyFill="0" applyBorder="0" applyAlignment="0" applyProtection="0"/>
    <xf numFmtId="40" fontId="23" fillId="0" borderId="0" applyFont="0" applyFill="0" applyBorder="0" applyAlignment="0" applyProtection="0"/>
    <xf numFmtId="195" fontId="7" fillId="0" borderId="0" applyFont="0" applyFill="0" applyBorder="0" applyAlignment="0" applyProtection="0"/>
    <xf numFmtId="15" fontId="21" fillId="0" borderId="0"/>
    <xf numFmtId="14" fontId="13" fillId="0" borderId="0" applyFill="0" applyBorder="0" applyAlignment="0"/>
    <xf numFmtId="15" fontId="24" fillId="0" borderId="0"/>
    <xf numFmtId="199" fontId="8" fillId="0" borderId="0" applyFill="0" applyBorder="0" applyAlignment="0"/>
    <xf numFmtId="195" fontId="7" fillId="0" borderId="0" applyFill="0" applyBorder="0" applyAlignment="0"/>
    <xf numFmtId="199" fontId="8" fillId="0" borderId="0" applyFill="0" applyBorder="0" applyAlignment="0"/>
    <xf numFmtId="202" fontId="8" fillId="0" borderId="0" applyFill="0" applyBorder="0" applyAlignment="0"/>
    <xf numFmtId="195" fontId="7" fillId="0" borderId="0" applyFill="0" applyBorder="0" applyAlignment="0"/>
    <xf numFmtId="38" fontId="14" fillId="3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0" fontId="14" fillId="4" borderId="3" applyNumberFormat="0" applyBorder="0" applyAlignment="0" applyProtection="0"/>
    <xf numFmtId="199" fontId="8" fillId="0" borderId="0" applyFill="0" applyBorder="0" applyAlignment="0"/>
    <xf numFmtId="195" fontId="7" fillId="0" borderId="0" applyFill="0" applyBorder="0" applyAlignment="0"/>
    <xf numFmtId="199" fontId="8" fillId="0" borderId="0" applyFill="0" applyBorder="0" applyAlignment="0"/>
    <xf numFmtId="202" fontId="8" fillId="0" borderId="0" applyFill="0" applyBorder="0" applyAlignment="0"/>
    <xf numFmtId="195" fontId="7" fillId="0" borderId="0" applyFill="0" applyBorder="0" applyAlignment="0"/>
    <xf numFmtId="0" fontId="22" fillId="0" borderId="0"/>
    <xf numFmtId="201" fontId="11" fillId="0" borderId="0"/>
    <xf numFmtId="0" fontId="20" fillId="0" borderId="0"/>
    <xf numFmtId="0" fontId="58" fillId="0" borderId="0"/>
    <xf numFmtId="0" fontId="6" fillId="0" borderId="0"/>
    <xf numFmtId="0" fontId="1" fillId="0" borderId="0"/>
    <xf numFmtId="0" fontId="2" fillId="0" borderId="0"/>
    <xf numFmtId="0" fontId="60" fillId="0" borderId="0"/>
    <xf numFmtId="0" fontId="31" fillId="0" borderId="0"/>
    <xf numFmtId="0" fontId="60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16" fillId="0" borderId="0" applyFont="0" applyFill="0" applyBorder="0" applyAlignment="0" applyProtection="0"/>
    <xf numFmtId="199" fontId="8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199" fontId="8" fillId="0" borderId="0" applyFill="0" applyBorder="0" applyAlignment="0"/>
    <xf numFmtId="195" fontId="7" fillId="0" borderId="0" applyFill="0" applyBorder="0" applyAlignment="0"/>
    <xf numFmtId="199" fontId="8" fillId="0" borderId="0" applyFill="0" applyBorder="0" applyAlignment="0"/>
    <xf numFmtId="202" fontId="8" fillId="0" borderId="0" applyFill="0" applyBorder="0" applyAlignment="0"/>
    <xf numFmtId="195" fontId="7" fillId="0" borderId="0" applyFill="0" applyBorder="0" applyAlignment="0"/>
    <xf numFmtId="0" fontId="6" fillId="0" borderId="0"/>
    <xf numFmtId="49" fontId="1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98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210" fontId="17" fillId="0" borderId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1" fillId="0" borderId="0"/>
    <xf numFmtId="0" fontId="6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17" fillId="0" borderId="0"/>
    <xf numFmtId="43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7" fillId="0" borderId="0"/>
    <xf numFmtId="0" fontId="17" fillId="0" borderId="0"/>
    <xf numFmtId="0" fontId="23" fillId="0" borderId="0"/>
    <xf numFmtId="40" fontId="23" fillId="0" borderId="0" applyFont="0" applyFill="0" applyBorder="0" applyAlignment="0" applyProtection="0"/>
    <xf numFmtId="0" fontId="60" fillId="0" borderId="0"/>
  </cellStyleXfs>
  <cellXfs count="1135">
    <xf numFmtId="0" fontId="0" fillId="0" borderId="0" xfId="0"/>
    <xf numFmtId="0" fontId="32" fillId="0" borderId="0" xfId="60" applyFont="1" applyAlignment="1">
      <alignment vertical="center"/>
    </xf>
    <xf numFmtId="0" fontId="32" fillId="0" borderId="0" xfId="57" applyFont="1" applyAlignment="1">
      <alignment vertical="center"/>
    </xf>
    <xf numFmtId="0" fontId="32" fillId="0" borderId="0" xfId="58" applyFont="1" applyAlignment="1">
      <alignment vertical="center"/>
    </xf>
    <xf numFmtId="0" fontId="36" fillId="0" borderId="20" xfId="0" applyFont="1" applyBorder="1" applyAlignment="1">
      <alignment horizontal="left" vertical="center"/>
    </xf>
    <xf numFmtId="0" fontId="36" fillId="0" borderId="0" xfId="57" applyFont="1" applyAlignment="1">
      <alignment vertical="center"/>
    </xf>
    <xf numFmtId="0" fontId="38" fillId="0" borderId="15" xfId="57" quotePrefix="1" applyFont="1" applyBorder="1" applyAlignment="1">
      <alignment horizontal="left" vertical="center"/>
    </xf>
    <xf numFmtId="0" fontId="39" fillId="0" borderId="13" xfId="57" applyFont="1" applyBorder="1" applyAlignment="1">
      <alignment horizontal="centerContinuous" vertical="center"/>
    </xf>
    <xf numFmtId="0" fontId="38" fillId="0" borderId="12" xfId="57" quotePrefix="1" applyFont="1" applyBorder="1" applyAlignment="1">
      <alignment horizontal="left" vertical="center"/>
    </xf>
    <xf numFmtId="0" fontId="38" fillId="0" borderId="11" xfId="57" applyFont="1" applyBorder="1" applyAlignment="1">
      <alignment horizontal="centerContinuous" vertical="center"/>
    </xf>
    <xf numFmtId="0" fontId="38" fillId="0" borderId="6" xfId="57" applyFont="1" applyBorder="1" applyAlignment="1">
      <alignment horizontal="center" vertical="center"/>
    </xf>
    <xf numFmtId="0" fontId="38" fillId="0" borderId="9" xfId="57" applyFont="1" applyBorder="1" applyAlignment="1">
      <alignment horizontal="center" vertical="center"/>
    </xf>
    <xf numFmtId="0" fontId="38" fillId="0" borderId="10" xfId="57" applyFont="1" applyBorder="1" applyAlignment="1">
      <alignment horizontal="centerContinuous" vertical="center"/>
    </xf>
    <xf numFmtId="0" fontId="39" fillId="0" borderId="12" xfId="57" applyFont="1" applyBorder="1" applyAlignment="1">
      <alignment horizontal="center" vertical="center"/>
    </xf>
    <xf numFmtId="3" fontId="39" fillId="0" borderId="12" xfId="57" applyNumberFormat="1" applyFont="1" applyBorder="1" applyAlignment="1">
      <alignment horizontal="right" vertical="center"/>
    </xf>
    <xf numFmtId="3" fontId="39" fillId="0" borderId="28" xfId="57" applyNumberFormat="1" applyFont="1" applyBorder="1" applyAlignment="1">
      <alignment vertical="center"/>
    </xf>
    <xf numFmtId="3" fontId="39" fillId="0" borderId="12" xfId="57" applyNumberFormat="1" applyFont="1" applyBorder="1" applyAlignment="1">
      <alignment horizontal="center" vertical="center"/>
    </xf>
    <xf numFmtId="0" fontId="38" fillId="0" borderId="21" xfId="57" applyFont="1" applyBorder="1" applyAlignment="1">
      <alignment horizontal="center" vertical="center"/>
    </xf>
    <xf numFmtId="0" fontId="38" fillId="0" borderId="16" xfId="57" applyFont="1" applyBorder="1" applyAlignment="1">
      <alignment vertical="center"/>
    </xf>
    <xf numFmtId="0" fontId="39" fillId="0" borderId="16" xfId="57" applyFont="1" applyBorder="1" applyAlignment="1">
      <alignment vertical="center"/>
    </xf>
    <xf numFmtId="3" fontId="39" fillId="0" borderId="21" xfId="57" applyNumberFormat="1" applyFont="1" applyBorder="1" applyAlignment="1">
      <alignment horizontal="right" vertical="center"/>
    </xf>
    <xf numFmtId="3" fontId="39" fillId="0" borderId="16" xfId="57" applyNumberFormat="1" applyFont="1" applyBorder="1" applyAlignment="1">
      <alignment vertical="center"/>
    </xf>
    <xf numFmtId="4" fontId="39" fillId="0" borderId="21" xfId="57" applyNumberFormat="1" applyFont="1" applyBorder="1" applyAlignment="1">
      <alignment horizontal="center" vertical="center"/>
    </xf>
    <xf numFmtId="0" fontId="39" fillId="0" borderId="21" xfId="57" applyFont="1" applyBorder="1" applyAlignment="1">
      <alignment horizontal="center" vertical="center"/>
    </xf>
    <xf numFmtId="0" fontId="39" fillId="0" borderId="16" xfId="57" applyFont="1" applyBorder="1" applyAlignment="1">
      <alignment horizontal="right" vertical="center"/>
    </xf>
    <xf numFmtId="0" fontId="39" fillId="0" borderId="19" xfId="57" applyFont="1" applyBorder="1" applyAlignment="1">
      <alignment vertical="center"/>
    </xf>
    <xf numFmtId="0" fontId="39" fillId="5" borderId="18" xfId="0" applyFont="1" applyFill="1" applyBorder="1" applyAlignment="1">
      <alignment vertical="center"/>
    </xf>
    <xf numFmtId="0" fontId="39" fillId="0" borderId="15" xfId="57" applyFont="1" applyBorder="1" applyAlignment="1">
      <alignment vertical="center"/>
    </xf>
    <xf numFmtId="0" fontId="39" fillId="5" borderId="20" xfId="0" applyFont="1" applyFill="1" applyBorder="1" applyAlignment="1">
      <alignment horizontal="left" vertical="center"/>
    </xf>
    <xf numFmtId="0" fontId="39" fillId="0" borderId="14" xfId="57" applyFont="1" applyBorder="1" applyAlignment="1">
      <alignment horizontal="center" vertical="center"/>
    </xf>
    <xf numFmtId="0" fontId="39" fillId="0" borderId="20" xfId="57" applyFont="1" applyBorder="1" applyAlignment="1">
      <alignment vertical="center"/>
    </xf>
    <xf numFmtId="3" fontId="39" fillId="0" borderId="14" xfId="57" applyNumberFormat="1" applyFont="1" applyBorder="1" applyAlignment="1">
      <alignment horizontal="right" vertical="center"/>
    </xf>
    <xf numFmtId="4" fontId="39" fillId="0" borderId="14" xfId="57" applyNumberFormat="1" applyFont="1" applyBorder="1" applyAlignment="1">
      <alignment horizontal="center" vertical="center"/>
    </xf>
    <xf numFmtId="0" fontId="39" fillId="0" borderId="24" xfId="57" applyFont="1" applyBorder="1" applyAlignment="1">
      <alignment horizontal="center" vertical="center"/>
    </xf>
    <xf numFmtId="0" fontId="39" fillId="0" borderId="25" xfId="57" applyFont="1" applyBorder="1" applyAlignment="1">
      <alignment vertical="center"/>
    </xf>
    <xf numFmtId="3" fontId="39" fillId="0" borderId="24" xfId="57" applyNumberFormat="1" applyFont="1" applyBorder="1" applyAlignment="1">
      <alignment horizontal="right" vertical="center"/>
    </xf>
    <xf numFmtId="4" fontId="39" fillId="0" borderId="24" xfId="57" applyNumberFormat="1" applyFont="1" applyBorder="1" applyAlignment="1">
      <alignment horizontal="center" vertical="center"/>
    </xf>
    <xf numFmtId="0" fontId="39" fillId="0" borderId="3" xfId="57" applyFont="1" applyBorder="1" applyAlignment="1">
      <alignment horizontal="center" vertical="center"/>
    </xf>
    <xf numFmtId="0" fontId="39" fillId="0" borderId="2" xfId="57" applyFont="1" applyBorder="1" applyAlignment="1">
      <alignment horizontal="left" vertical="center"/>
    </xf>
    <xf numFmtId="0" fontId="38" fillId="0" borderId="2" xfId="57" applyFont="1" applyBorder="1" applyAlignment="1">
      <alignment horizontal="right" vertical="center"/>
    </xf>
    <xf numFmtId="3" fontId="38" fillId="0" borderId="3" xfId="57" applyNumberFormat="1" applyFont="1" applyBorder="1" applyAlignment="1">
      <alignment horizontal="right" vertical="center"/>
    </xf>
    <xf numFmtId="4" fontId="39" fillId="0" borderId="3" xfId="57" applyNumberFormat="1" applyFont="1" applyBorder="1" applyAlignment="1">
      <alignment horizontal="center" vertical="center"/>
    </xf>
    <xf numFmtId="0" fontId="40" fillId="0" borderId="21" xfId="57" applyFont="1" applyBorder="1" applyAlignment="1">
      <alignment horizontal="center" vertical="center"/>
    </xf>
    <xf numFmtId="0" fontId="39" fillId="0" borderId="30" xfId="57" applyFont="1" applyBorder="1" applyAlignment="1">
      <alignment horizontal="center" vertical="center"/>
    </xf>
    <xf numFmtId="0" fontId="39" fillId="0" borderId="0" xfId="57" applyFont="1" applyAlignment="1">
      <alignment horizontal="right" vertical="center"/>
    </xf>
    <xf numFmtId="0" fontId="39" fillId="0" borderId="0" xfId="57" applyFont="1" applyAlignment="1">
      <alignment vertical="center"/>
    </xf>
    <xf numFmtId="3" fontId="39" fillId="0" borderId="30" xfId="57" applyNumberFormat="1" applyFont="1" applyBorder="1" applyAlignment="1">
      <alignment horizontal="right" vertical="center"/>
    </xf>
    <xf numFmtId="4" fontId="39" fillId="0" borderId="30" xfId="57" applyNumberFormat="1" applyFont="1" applyBorder="1" applyAlignment="1">
      <alignment horizontal="center" vertical="center"/>
    </xf>
    <xf numFmtId="0" fontId="39" fillId="0" borderId="2" xfId="57" applyFont="1" applyBorder="1" applyAlignment="1">
      <alignment vertical="center"/>
    </xf>
    <xf numFmtId="0" fontId="40" fillId="0" borderId="30" xfId="57" applyFont="1" applyBorder="1" applyAlignment="1">
      <alignment horizontal="center" vertical="center"/>
    </xf>
    <xf numFmtId="0" fontId="39" fillId="2" borderId="3" xfId="57" applyFont="1" applyFill="1" applyBorder="1" applyAlignment="1">
      <alignment horizontal="center" vertical="center"/>
    </xf>
    <xf numFmtId="3" fontId="39" fillId="2" borderId="3" xfId="57" applyNumberFormat="1" applyFont="1" applyFill="1" applyBorder="1" applyAlignment="1">
      <alignment horizontal="right" vertical="center"/>
    </xf>
    <xf numFmtId="4" fontId="34" fillId="2" borderId="3" xfId="57" applyNumberFormat="1" applyFont="1" applyFill="1" applyBorder="1" applyAlignment="1">
      <alignment horizontal="center" vertical="center"/>
    </xf>
    <xf numFmtId="0" fontId="39" fillId="5" borderId="12" xfId="57" applyFont="1" applyFill="1" applyBorder="1" applyAlignment="1">
      <alignment horizontal="center" vertical="center"/>
    </xf>
    <xf numFmtId="3" fontId="39" fillId="5" borderId="12" xfId="57" applyNumberFormat="1" applyFont="1" applyFill="1" applyBorder="1" applyAlignment="1">
      <alignment horizontal="right" vertical="center"/>
    </xf>
    <xf numFmtId="4" fontId="34" fillId="5" borderId="12" xfId="57" applyNumberFormat="1" applyFont="1" applyFill="1" applyBorder="1" applyAlignment="1">
      <alignment horizontal="center" vertical="center"/>
    </xf>
    <xf numFmtId="0" fontId="39" fillId="5" borderId="21" xfId="57" applyFont="1" applyFill="1" applyBorder="1" applyAlignment="1">
      <alignment horizontal="center" vertical="center"/>
    </xf>
    <xf numFmtId="3" fontId="39" fillId="5" borderId="21" xfId="57" applyNumberFormat="1" applyFont="1" applyFill="1" applyBorder="1" applyAlignment="1">
      <alignment horizontal="right" vertical="center"/>
    </xf>
    <xf numFmtId="4" fontId="34" fillId="5" borderId="21" xfId="57" applyNumberFormat="1" applyFont="1" applyFill="1" applyBorder="1" applyAlignment="1">
      <alignment horizontal="center" vertical="center"/>
    </xf>
    <xf numFmtId="0" fontId="36" fillId="0" borderId="20" xfId="0" applyFont="1" applyBorder="1" applyAlignment="1">
      <alignment horizontal="left"/>
    </xf>
    <xf numFmtId="0" fontId="36" fillId="0" borderId="20" xfId="52" applyFont="1" applyBorder="1" applyAlignment="1">
      <alignment vertical="center"/>
    </xf>
    <xf numFmtId="3" fontId="38" fillId="2" borderId="3" xfId="57" applyNumberFormat="1" applyFont="1" applyFill="1" applyBorder="1" applyAlignment="1">
      <alignment horizontal="right" vertical="center"/>
    </xf>
    <xf numFmtId="38" fontId="35" fillId="0" borderId="3" xfId="28" applyNumberFormat="1" applyFont="1" applyBorder="1" applyAlignment="1">
      <alignment vertical="center"/>
    </xf>
    <xf numFmtId="0" fontId="32" fillId="0" borderId="0" xfId="53" applyFont="1"/>
    <xf numFmtId="188" fontId="27" fillId="0" borderId="0" xfId="84" applyFont="1"/>
    <xf numFmtId="188" fontId="27" fillId="9" borderId="3" xfId="84" applyFont="1" applyFill="1" applyBorder="1" applyAlignment="1">
      <alignment horizontal="center"/>
    </xf>
    <xf numFmtId="188" fontId="25" fillId="10" borderId="3" xfId="84" applyFont="1" applyFill="1" applyBorder="1" applyAlignment="1">
      <alignment horizontal="center"/>
    </xf>
    <xf numFmtId="188" fontId="27" fillId="11" borderId="3" xfId="84" applyFont="1" applyFill="1" applyBorder="1" applyAlignment="1">
      <alignment horizontal="center"/>
    </xf>
    <xf numFmtId="188" fontId="28" fillId="12" borderId="0" xfId="84" applyFont="1" applyFill="1" applyAlignment="1">
      <alignment horizontal="center" vertical="center"/>
    </xf>
    <xf numFmtId="188" fontId="28" fillId="0" borderId="31" xfId="84" applyFont="1" applyBorder="1"/>
    <xf numFmtId="188" fontId="27" fillId="0" borderId="32" xfId="84" applyFont="1" applyBorder="1"/>
    <xf numFmtId="188" fontId="27" fillId="0" borderId="33" xfId="84" applyFont="1" applyBorder="1"/>
    <xf numFmtId="0" fontId="26" fillId="0" borderId="34" xfId="97" applyFont="1" applyBorder="1"/>
    <xf numFmtId="9" fontId="27" fillId="0" borderId="35" xfId="97" applyNumberFormat="1" applyFont="1" applyBorder="1" applyAlignment="1">
      <alignment horizontal="center"/>
    </xf>
    <xf numFmtId="0" fontId="27" fillId="13" borderId="0" xfId="84" applyNumberFormat="1" applyFont="1" applyFill="1" applyAlignment="1">
      <alignment horizontal="center" vertical="center"/>
    </xf>
    <xf numFmtId="188" fontId="27" fillId="0" borderId="35" xfId="84" applyFont="1" applyBorder="1"/>
    <xf numFmtId="0" fontId="28" fillId="0" borderId="0" xfId="84" quotePrefix="1" applyNumberFormat="1" applyFont="1" applyAlignment="1">
      <alignment horizontal="right"/>
    </xf>
    <xf numFmtId="188" fontId="27" fillId="14" borderId="3" xfId="84" applyFont="1" applyFill="1" applyBorder="1" applyAlignment="1">
      <alignment horizontal="center" vertical="top"/>
    </xf>
    <xf numFmtId="188" fontId="44" fillId="0" borderId="34" xfId="84" applyFont="1" applyBorder="1"/>
    <xf numFmtId="9" fontId="46" fillId="6" borderId="35" xfId="97" applyNumberFormat="1" applyFont="1" applyFill="1" applyBorder="1" applyAlignment="1">
      <alignment horizontal="center"/>
    </xf>
    <xf numFmtId="188" fontId="25" fillId="0" borderId="34" xfId="84" applyFont="1" applyBorder="1" applyAlignment="1">
      <alignment horizontal="center" vertical="center"/>
    </xf>
    <xf numFmtId="188" fontId="27" fillId="0" borderId="34" xfId="84" applyFont="1" applyBorder="1"/>
    <xf numFmtId="188" fontId="49" fillId="0" borderId="36" xfId="84" applyFont="1" applyBorder="1"/>
    <xf numFmtId="0" fontId="26" fillId="0" borderId="37" xfId="97" applyFont="1" applyBorder="1"/>
    <xf numFmtId="188" fontId="50" fillId="0" borderId="34" xfId="84" applyFont="1" applyBorder="1" applyAlignment="1">
      <alignment horizontal="right"/>
    </xf>
    <xf numFmtId="188" fontId="50" fillId="0" borderId="0" xfId="84" applyFont="1"/>
    <xf numFmtId="0" fontId="27" fillId="5" borderId="38" xfId="97" applyFont="1" applyFill="1" applyBorder="1" applyAlignment="1">
      <alignment horizontal="center"/>
    </xf>
    <xf numFmtId="0" fontId="27" fillId="5" borderId="39" xfId="97" applyFont="1" applyFill="1" applyBorder="1" applyAlignment="1">
      <alignment horizontal="center"/>
    </xf>
    <xf numFmtId="188" fontId="27" fillId="0" borderId="34" xfId="84" applyFont="1" applyBorder="1" applyAlignment="1">
      <alignment horizontal="right"/>
    </xf>
    <xf numFmtId="0" fontId="27" fillId="5" borderId="40" xfId="97" applyFont="1" applyFill="1" applyBorder="1" applyAlignment="1">
      <alignment horizontal="center"/>
    </xf>
    <xf numFmtId="0" fontId="26" fillId="5" borderId="37" xfId="97" applyFont="1" applyFill="1" applyBorder="1"/>
    <xf numFmtId="188" fontId="52" fillId="0" borderId="34" xfId="84" applyFont="1" applyBorder="1" applyAlignment="1">
      <alignment horizontal="right"/>
    </xf>
    <xf numFmtId="188" fontId="52" fillId="0" borderId="0" xfId="84" applyFont="1"/>
    <xf numFmtId="192" fontId="26" fillId="0" borderId="3" xfId="84" applyNumberFormat="1" applyFont="1" applyBorder="1"/>
    <xf numFmtId="191" fontId="26" fillId="0" borderId="41" xfId="97" applyNumberFormat="1" applyFont="1" applyBorder="1" applyAlignment="1">
      <alignment horizontal="center"/>
    </xf>
    <xf numFmtId="191" fontId="26" fillId="0" borderId="11" xfId="97" applyNumberFormat="1" applyFont="1" applyBorder="1" applyAlignment="1">
      <alignment horizontal="center"/>
    </xf>
    <xf numFmtId="188" fontId="29" fillId="0" borderId="34" xfId="84" applyFont="1" applyBorder="1" applyAlignment="1">
      <alignment horizontal="right"/>
    </xf>
    <xf numFmtId="207" fontId="53" fillId="5" borderId="3" xfId="84" applyNumberFormat="1" applyFont="1" applyFill="1" applyBorder="1"/>
    <xf numFmtId="191" fontId="26" fillId="0" borderId="5" xfId="97" applyNumberFormat="1" applyFont="1" applyBorder="1" applyAlignment="1">
      <alignment horizontal="center"/>
    </xf>
    <xf numFmtId="207" fontId="54" fillId="2" borderId="42" xfId="84" applyNumberFormat="1" applyFont="1" applyFill="1" applyBorder="1"/>
    <xf numFmtId="206" fontId="46" fillId="0" borderId="0" xfId="84" applyNumberFormat="1" applyFont="1"/>
    <xf numFmtId="192" fontId="30" fillId="0" borderId="3" xfId="84" applyNumberFormat="1" applyFont="1" applyBorder="1"/>
    <xf numFmtId="188" fontId="55" fillId="0" borderId="34" xfId="84" applyFont="1" applyBorder="1" applyAlignment="1">
      <alignment horizontal="right"/>
    </xf>
    <xf numFmtId="192" fontId="44" fillId="0" borderId="0" xfId="84" applyNumberFormat="1" applyFont="1"/>
    <xf numFmtId="206" fontId="46" fillId="0" borderId="35" xfId="84" applyNumberFormat="1" applyFont="1" applyBorder="1"/>
    <xf numFmtId="192" fontId="44" fillId="0" borderId="35" xfId="84" applyNumberFormat="1" applyFont="1" applyBorder="1"/>
    <xf numFmtId="188" fontId="27" fillId="0" borderId="43" xfId="84" applyFont="1" applyBorder="1"/>
    <xf numFmtId="188" fontId="27" fillId="0" borderId="10" xfId="84" applyFont="1" applyBorder="1"/>
    <xf numFmtId="206" fontId="46" fillId="0" borderId="11" xfId="84" applyNumberFormat="1" applyFont="1" applyBorder="1"/>
    <xf numFmtId="192" fontId="26" fillId="0" borderId="3" xfId="84" applyNumberFormat="1" applyFont="1" applyBorder="1" applyAlignment="1">
      <alignment horizontal="right"/>
    </xf>
    <xf numFmtId="0" fontId="56" fillId="0" borderId="0" xfId="97" applyFont="1"/>
    <xf numFmtId="0" fontId="37" fillId="15" borderId="20" xfId="57" applyFont="1" applyFill="1" applyBorder="1" applyAlignment="1">
      <alignment horizontal="left" vertical="center"/>
    </xf>
    <xf numFmtId="0" fontId="39" fillId="0" borderId="16" xfId="57" quotePrefix="1" applyFont="1" applyBorder="1" applyAlignment="1">
      <alignment vertical="center"/>
    </xf>
    <xf numFmtId="0" fontId="38" fillId="0" borderId="9" xfId="57" applyFont="1" applyBorder="1" applyAlignment="1">
      <alignment horizontal="left" vertical="center"/>
    </xf>
    <xf numFmtId="0" fontId="35" fillId="0" borderId="0" xfId="58" quotePrefix="1" applyFont="1" applyAlignment="1">
      <alignment horizontal="left" vertical="center"/>
    </xf>
    <xf numFmtId="0" fontId="36" fillId="0" borderId="0" xfId="58" applyFont="1" applyAlignment="1">
      <alignment vertical="center"/>
    </xf>
    <xf numFmtId="0" fontId="36" fillId="0" borderId="27" xfId="58" applyFont="1" applyBorder="1" applyAlignment="1">
      <alignment horizontal="left" vertical="center"/>
    </xf>
    <xf numFmtId="0" fontId="35" fillId="0" borderId="28" xfId="58" applyFont="1" applyBorder="1" applyAlignment="1">
      <alignment horizontal="left" vertical="center"/>
    </xf>
    <xf numFmtId="38" fontId="35" fillId="0" borderId="28" xfId="58" applyNumberFormat="1" applyFont="1" applyBorder="1" applyAlignment="1">
      <alignment horizontal="left" vertical="center"/>
    </xf>
    <xf numFmtId="0" fontId="36" fillId="0" borderId="28" xfId="58" quotePrefix="1" applyFont="1" applyBorder="1" applyAlignment="1">
      <alignment horizontal="left" vertical="center"/>
    </xf>
    <xf numFmtId="0" fontId="36" fillId="0" borderId="28" xfId="58" applyFont="1" applyBorder="1" applyAlignment="1">
      <alignment vertical="center"/>
    </xf>
    <xf numFmtId="0" fontId="35" fillId="5" borderId="13" xfId="58" applyFont="1" applyFill="1" applyBorder="1" applyAlignment="1">
      <alignment horizontal="center" vertical="center"/>
    </xf>
    <xf numFmtId="0" fontId="36" fillId="0" borderId="19" xfId="58" applyFont="1" applyBorder="1" applyAlignment="1">
      <alignment horizontal="left" vertical="center"/>
    </xf>
    <xf numFmtId="38" fontId="35" fillId="0" borderId="20" xfId="28" applyNumberFormat="1" applyFont="1" applyBorder="1" applyAlignment="1">
      <alignment horizontal="left" vertical="center"/>
    </xf>
    <xf numFmtId="38" fontId="35" fillId="0" borderId="20" xfId="58" applyNumberFormat="1" applyFont="1" applyBorder="1" applyAlignment="1">
      <alignment horizontal="left" vertical="center"/>
    </xf>
    <xf numFmtId="0" fontId="35" fillId="0" borderId="20" xfId="58" applyFont="1" applyBorder="1" applyAlignment="1">
      <alignment horizontal="left" vertical="center"/>
    </xf>
    <xf numFmtId="0" fontId="36" fillId="0" borderId="20" xfId="58" applyFont="1" applyBorder="1" applyAlignment="1">
      <alignment vertical="center"/>
    </xf>
    <xf numFmtId="38" fontId="36" fillId="0" borderId="20" xfId="28" applyNumberFormat="1" applyFont="1" applyBorder="1" applyAlignment="1">
      <alignment horizontal="left" vertical="center"/>
    </xf>
    <xf numFmtId="38" fontId="36" fillId="0" borderId="17" xfId="28" quotePrefix="1" applyNumberFormat="1" applyFont="1" applyBorder="1" applyAlignment="1">
      <alignment horizontal="right" vertical="center"/>
    </xf>
    <xf numFmtId="0" fontId="36" fillId="0" borderId="20" xfId="58" quotePrefix="1" applyFont="1" applyBorder="1" applyAlignment="1">
      <alignment horizontal="left" vertical="center"/>
    </xf>
    <xf numFmtId="0" fontId="35" fillId="0" borderId="20" xfId="58" applyFont="1" applyBorder="1" applyAlignment="1">
      <alignment vertical="center"/>
    </xf>
    <xf numFmtId="38" fontId="36" fillId="0" borderId="18" xfId="28" applyNumberFormat="1" applyFont="1" applyBorder="1" applyAlignment="1">
      <alignment horizontal="center" vertical="center"/>
    </xf>
    <xf numFmtId="0" fontId="36" fillId="0" borderId="20" xfId="58" applyFont="1" applyBorder="1" applyAlignment="1">
      <alignment horizontal="left" vertical="center"/>
    </xf>
    <xf numFmtId="49" fontId="35" fillId="0" borderId="20" xfId="58" applyNumberFormat="1" applyFont="1" applyBorder="1" applyAlignment="1">
      <alignment horizontal="center" vertical="center"/>
    </xf>
    <xf numFmtId="0" fontId="36" fillId="0" borderId="20" xfId="58" applyFont="1" applyBorder="1" applyAlignment="1">
      <alignment horizontal="right" vertical="center"/>
    </xf>
    <xf numFmtId="3" fontId="36" fillId="0" borderId="20" xfId="58" applyNumberFormat="1" applyFont="1" applyBorder="1" applyAlignment="1">
      <alignment horizontal="center" vertical="center"/>
    </xf>
    <xf numFmtId="38" fontId="36" fillId="0" borderId="18" xfId="28" applyNumberFormat="1" applyFont="1" applyBorder="1" applyAlignment="1">
      <alignment horizontal="left" vertical="center"/>
    </xf>
    <xf numFmtId="38" fontId="36" fillId="0" borderId="20" xfId="28" applyNumberFormat="1" applyFont="1" applyBorder="1" applyAlignment="1">
      <alignment horizontal="right" vertical="center"/>
    </xf>
    <xf numFmtId="0" fontId="36" fillId="0" borderId="20" xfId="58" applyFont="1" applyBorder="1" applyAlignment="1">
      <alignment horizontal="center" vertical="center"/>
    </xf>
    <xf numFmtId="49" fontId="35" fillId="0" borderId="20" xfId="58" applyNumberFormat="1" applyFont="1" applyBorder="1" applyAlignment="1">
      <alignment horizontal="left" vertical="center"/>
    </xf>
    <xf numFmtId="0" fontId="35" fillId="0" borderId="18" xfId="58" applyFont="1" applyBorder="1" applyAlignment="1">
      <alignment horizontal="left" vertical="center"/>
    </xf>
    <xf numFmtId="0" fontId="36" fillId="0" borderId="29" xfId="58" applyFont="1" applyBorder="1" applyAlignment="1">
      <alignment horizontal="left" vertical="center"/>
    </xf>
    <xf numFmtId="38" fontId="36" fillId="0" borderId="25" xfId="28" applyNumberFormat="1" applyFont="1" applyBorder="1" applyAlignment="1">
      <alignment horizontal="left" vertical="center"/>
    </xf>
    <xf numFmtId="0" fontId="36" fillId="0" borderId="25" xfId="58" quotePrefix="1" applyFont="1" applyBorder="1" applyAlignment="1">
      <alignment horizontal="left" vertical="center"/>
    </xf>
    <xf numFmtId="0" fontId="36" fillId="0" borderId="25" xfId="58" applyFont="1" applyBorder="1" applyAlignment="1">
      <alignment vertical="center"/>
    </xf>
    <xf numFmtId="49" fontId="36" fillId="0" borderId="25" xfId="58" quotePrefix="1" applyNumberFormat="1" applyFont="1" applyBorder="1" applyAlignment="1">
      <alignment horizontal="left" vertical="center"/>
    </xf>
    <xf numFmtId="0" fontId="36" fillId="0" borderId="26" xfId="58" applyFont="1" applyBorder="1" applyAlignment="1">
      <alignment horizontal="left" vertical="center"/>
    </xf>
    <xf numFmtId="0" fontId="36" fillId="15" borderId="34" xfId="0" quotePrefix="1" applyFont="1" applyFill="1" applyBorder="1" applyAlignment="1">
      <alignment horizontal="left" vertical="center"/>
    </xf>
    <xf numFmtId="0" fontId="36" fillId="15" borderId="0" xfId="0" quotePrefix="1" applyFont="1" applyFill="1" applyAlignment="1">
      <alignment horizontal="left" vertical="center"/>
    </xf>
    <xf numFmtId="0" fontId="36" fillId="0" borderId="0" xfId="58" applyFont="1" applyAlignment="1">
      <alignment horizontal="left" vertical="center"/>
    </xf>
    <xf numFmtId="0" fontId="36" fillId="0" borderId="0" xfId="58" applyFont="1" applyAlignment="1">
      <alignment horizontal="center" vertical="center"/>
    </xf>
    <xf numFmtId="0" fontId="36" fillId="0" borderId="0" xfId="58" quotePrefix="1" applyFont="1" applyAlignment="1">
      <alignment horizontal="left" vertical="center"/>
    </xf>
    <xf numFmtId="38" fontId="36" fillId="0" borderId="35" xfId="28" applyNumberFormat="1" applyFont="1" applyBorder="1" applyAlignment="1">
      <alignment horizontal="center" vertical="center"/>
    </xf>
    <xf numFmtId="0" fontId="35" fillId="15" borderId="43" xfId="0" applyFont="1" applyFill="1" applyBorder="1" applyAlignment="1">
      <alignment horizontal="left" vertical="center"/>
    </xf>
    <xf numFmtId="0" fontId="36" fillId="15" borderId="10" xfId="0" applyFont="1" applyFill="1" applyBorder="1" applyAlignment="1">
      <alignment vertical="center"/>
    </xf>
    <xf numFmtId="9" fontId="35" fillId="0" borderId="10" xfId="58" applyNumberFormat="1" applyFont="1" applyBorder="1" applyAlignment="1">
      <alignment horizontal="center" vertical="center"/>
    </xf>
    <xf numFmtId="9" fontId="35" fillId="0" borderId="10" xfId="58" applyNumberFormat="1" applyFont="1" applyBorder="1" applyAlignment="1">
      <alignment horizontal="left" vertical="center"/>
    </xf>
    <xf numFmtId="0" fontId="36" fillId="0" borderId="10" xfId="58" quotePrefix="1" applyFont="1" applyBorder="1" applyAlignment="1">
      <alignment horizontal="left" vertical="center"/>
    </xf>
    <xf numFmtId="38" fontId="36" fillId="0" borderId="11" xfId="28" applyNumberFormat="1" applyFont="1" applyBorder="1" applyAlignment="1">
      <alignment horizontal="center" vertical="center"/>
    </xf>
    <xf numFmtId="0" fontId="36" fillId="0" borderId="2" xfId="58" applyFont="1" applyBorder="1" applyAlignment="1">
      <alignment horizontal="left" vertical="center"/>
    </xf>
    <xf numFmtId="38" fontId="36" fillId="0" borderId="2" xfId="28" applyNumberFormat="1" applyFont="1" applyBorder="1" applyAlignment="1">
      <alignment horizontal="left" vertical="center"/>
    </xf>
    <xf numFmtId="0" fontId="36" fillId="0" borderId="2" xfId="58" quotePrefix="1" applyFont="1" applyBorder="1" applyAlignment="1">
      <alignment horizontal="left" vertical="center"/>
    </xf>
    <xf numFmtId="0" fontId="36" fillId="0" borderId="2" xfId="58" applyFont="1" applyBorder="1" applyAlignment="1">
      <alignment vertical="center"/>
    </xf>
    <xf numFmtId="38" fontId="36" fillId="0" borderId="2" xfId="28" applyNumberFormat="1" applyFont="1" applyBorder="1" applyAlignment="1">
      <alignment horizontal="center" vertical="center"/>
    </xf>
    <xf numFmtId="0" fontId="35" fillId="0" borderId="6" xfId="58" applyFont="1" applyBorder="1" applyAlignment="1">
      <alignment horizontal="center" vertical="center"/>
    </xf>
    <xf numFmtId="0" fontId="35" fillId="0" borderId="7" xfId="58" applyFont="1" applyBorder="1" applyAlignment="1">
      <alignment horizontal="centerContinuous" vertical="center"/>
    </xf>
    <xf numFmtId="0" fontId="36" fillId="0" borderId="7" xfId="58" applyFont="1" applyBorder="1" applyAlignment="1">
      <alignment horizontal="centerContinuous" vertical="center"/>
    </xf>
    <xf numFmtId="0" fontId="36" fillId="0" borderId="9" xfId="58" applyFont="1" applyBorder="1" applyAlignment="1">
      <alignment horizontal="left" vertical="center"/>
    </xf>
    <xf numFmtId="0" fontId="36" fillId="0" borderId="10" xfId="58" applyFont="1" applyBorder="1" applyAlignment="1">
      <alignment horizontal="left" vertical="center"/>
    </xf>
    <xf numFmtId="0" fontId="36" fillId="0" borderId="10" xfId="58" applyFont="1" applyBorder="1" applyAlignment="1">
      <alignment vertical="center"/>
    </xf>
    <xf numFmtId="0" fontId="36" fillId="0" borderId="11" xfId="58" applyFont="1" applyBorder="1" applyAlignment="1">
      <alignment vertical="center"/>
    </xf>
    <xf numFmtId="0" fontId="35" fillId="0" borderId="11" xfId="58" applyFont="1" applyBorder="1" applyAlignment="1">
      <alignment horizontal="center" vertical="center"/>
    </xf>
    <xf numFmtId="0" fontId="35" fillId="0" borderId="43" xfId="58" applyFont="1" applyBorder="1" applyAlignment="1">
      <alignment horizontal="center" vertical="center"/>
    </xf>
    <xf numFmtId="0" fontId="35" fillId="0" borderId="12" xfId="58" applyFont="1" applyBorder="1" applyAlignment="1">
      <alignment horizontal="center" vertical="center"/>
    </xf>
    <xf numFmtId="0" fontId="36" fillId="0" borderId="27" xfId="58" applyFont="1" applyBorder="1" applyAlignment="1">
      <alignment vertical="center"/>
    </xf>
    <xf numFmtId="0" fontId="36" fillId="0" borderId="16" xfId="58" applyFont="1" applyBorder="1" applyAlignment="1">
      <alignment vertical="center"/>
    </xf>
    <xf numFmtId="2" fontId="36" fillId="0" borderId="16" xfId="58" applyNumberFormat="1" applyFont="1" applyBorder="1" applyAlignment="1">
      <alignment vertical="center"/>
    </xf>
    <xf numFmtId="3" fontId="36" fillId="0" borderId="6" xfId="58" applyNumberFormat="1" applyFont="1" applyBorder="1" applyAlignment="1">
      <alignment vertical="center"/>
    </xf>
    <xf numFmtId="0" fontId="36" fillId="0" borderId="24" xfId="58" applyFont="1" applyBorder="1" applyAlignment="1">
      <alignment vertical="center"/>
    </xf>
    <xf numFmtId="0" fontId="36" fillId="0" borderId="29" xfId="58" applyFont="1" applyBorder="1" applyAlignment="1">
      <alignment vertical="center"/>
    </xf>
    <xf numFmtId="196" fontId="35" fillId="0" borderId="25" xfId="28" applyNumberFormat="1" applyFont="1" applyBorder="1" applyAlignment="1">
      <alignment horizontal="center" vertical="center"/>
    </xf>
    <xf numFmtId="3" fontId="35" fillId="0" borderId="3" xfId="58" applyNumberFormat="1" applyFont="1" applyBorder="1" applyAlignment="1">
      <alignment vertical="center"/>
    </xf>
    <xf numFmtId="3" fontId="36" fillId="0" borderId="30" xfId="58" applyNumberFormat="1" applyFont="1" applyBorder="1" applyAlignment="1">
      <alignment vertical="center"/>
    </xf>
    <xf numFmtId="3" fontId="36" fillId="0" borderId="19" xfId="58" applyNumberFormat="1" applyFont="1" applyBorder="1" applyAlignment="1">
      <alignment vertical="center"/>
    </xf>
    <xf numFmtId="3" fontId="36" fillId="0" borderId="18" xfId="58" applyNumberFormat="1" applyFont="1" applyBorder="1" applyAlignment="1">
      <alignment vertical="center"/>
    </xf>
    <xf numFmtId="2" fontId="35" fillId="0" borderId="25" xfId="58" quotePrefix="1" applyNumberFormat="1" applyFont="1" applyBorder="1" applyAlignment="1">
      <alignment horizontal="center" vertical="center"/>
    </xf>
    <xf numFmtId="3" fontId="35" fillId="0" borderId="19" xfId="58" applyNumberFormat="1" applyFont="1" applyBorder="1" applyAlignment="1">
      <alignment vertical="center"/>
    </xf>
    <xf numFmtId="3" fontId="35" fillId="0" borderId="18" xfId="58" applyNumberFormat="1" applyFont="1" applyBorder="1" applyAlignment="1">
      <alignment vertical="center"/>
    </xf>
    <xf numFmtId="0" fontId="36" fillId="0" borderId="4" xfId="53" applyFont="1" applyBorder="1"/>
    <xf numFmtId="2" fontId="35" fillId="0" borderId="10" xfId="58" quotePrefix="1" applyNumberFormat="1" applyFont="1" applyBorder="1" applyAlignment="1">
      <alignment horizontal="center" vertical="center"/>
    </xf>
    <xf numFmtId="3" fontId="35" fillId="0" borderId="16" xfId="58" applyNumberFormat="1" applyFont="1" applyBorder="1" applyAlignment="1">
      <alignment vertical="center"/>
    </xf>
    <xf numFmtId="3" fontId="35" fillId="0" borderId="17" xfId="58" applyNumberFormat="1" applyFont="1" applyBorder="1" applyAlignment="1">
      <alignment vertical="center"/>
    </xf>
    <xf numFmtId="0" fontId="36" fillId="0" borderId="2" xfId="53" applyFont="1" applyBorder="1"/>
    <xf numFmtId="0" fontId="36" fillId="0" borderId="3" xfId="58" applyFont="1" applyBorder="1" applyAlignment="1">
      <alignment horizontal="center" vertical="center"/>
    </xf>
    <xf numFmtId="0" fontId="36" fillId="0" borderId="2" xfId="53" applyFont="1" applyBorder="1" applyAlignment="1">
      <alignment horizontal="left"/>
    </xf>
    <xf numFmtId="194" fontId="36" fillId="0" borderId="2" xfId="58" applyNumberFormat="1" applyFont="1" applyBorder="1" applyAlignment="1">
      <alignment vertical="center"/>
    </xf>
    <xf numFmtId="3" fontId="36" fillId="0" borderId="2" xfId="58" applyNumberFormat="1" applyFont="1" applyBorder="1" applyAlignment="1">
      <alignment vertical="center"/>
    </xf>
    <xf numFmtId="38" fontId="35" fillId="0" borderId="28" xfId="28" applyNumberFormat="1" applyFont="1" applyBorder="1" applyAlignment="1">
      <alignment vertical="center"/>
    </xf>
    <xf numFmtId="38" fontId="35" fillId="0" borderId="13" xfId="28" applyNumberFormat="1" applyFont="1" applyBorder="1" applyAlignment="1">
      <alignment vertical="center"/>
    </xf>
    <xf numFmtId="2" fontId="35" fillId="7" borderId="43" xfId="58" quotePrefix="1" applyNumberFormat="1" applyFont="1" applyFill="1" applyBorder="1" applyAlignment="1">
      <alignment vertical="center"/>
    </xf>
    <xf numFmtId="0" fontId="35" fillId="0" borderId="4" xfId="58" quotePrefix="1" applyFont="1" applyBorder="1" applyAlignment="1">
      <alignment horizontal="left" vertical="center"/>
    </xf>
    <xf numFmtId="2" fontId="35" fillId="7" borderId="10" xfId="58" applyNumberFormat="1" applyFont="1" applyFill="1" applyBorder="1" applyAlignment="1">
      <alignment vertical="center"/>
    </xf>
    <xf numFmtId="38" fontId="36" fillId="0" borderId="10" xfId="28" applyNumberFormat="1" applyFont="1" applyBorder="1" applyAlignment="1">
      <alignment horizontal="center" vertical="center"/>
    </xf>
    <xf numFmtId="194" fontId="36" fillId="0" borderId="10" xfId="58" applyNumberFormat="1" applyFont="1" applyBorder="1" applyAlignment="1">
      <alignment vertical="center"/>
    </xf>
    <xf numFmtId="194" fontId="36" fillId="0" borderId="4" xfId="58" applyNumberFormat="1" applyFont="1" applyBorder="1" applyAlignment="1">
      <alignment horizontal="center" vertical="center"/>
    </xf>
    <xf numFmtId="3" fontId="36" fillId="0" borderId="9" xfId="58" applyNumberFormat="1" applyFont="1" applyBorder="1" applyAlignment="1">
      <alignment vertical="center"/>
    </xf>
    <xf numFmtId="4" fontId="36" fillId="0" borderId="9" xfId="58" applyNumberFormat="1" applyFont="1" applyBorder="1" applyAlignment="1">
      <alignment vertical="center"/>
    </xf>
    <xf numFmtId="3" fontId="36" fillId="0" borderId="43" xfId="58" applyNumberFormat="1" applyFont="1" applyBorder="1" applyAlignment="1">
      <alignment vertical="center"/>
    </xf>
    <xf numFmtId="3" fontId="36" fillId="0" borderId="11" xfId="58" applyNumberFormat="1" applyFont="1" applyBorder="1" applyAlignment="1">
      <alignment vertical="center"/>
    </xf>
    <xf numFmtId="0" fontId="36" fillId="0" borderId="0" xfId="59" applyFont="1" applyAlignment="1">
      <alignment vertical="center"/>
    </xf>
    <xf numFmtId="0" fontId="36" fillId="0" borderId="0" xfId="61" applyFont="1" applyAlignment="1">
      <alignment vertical="center"/>
    </xf>
    <xf numFmtId="4" fontId="39" fillId="0" borderId="16" xfId="57" applyNumberFormat="1" applyFont="1" applyBorder="1" applyAlignment="1">
      <alignment vertical="center"/>
    </xf>
    <xf numFmtId="4" fontId="39" fillId="0" borderId="17" xfId="98" applyNumberFormat="1" applyFont="1" applyBorder="1" applyAlignment="1">
      <alignment horizontal="right" vertical="center"/>
    </xf>
    <xf numFmtId="4" fontId="39" fillId="0" borderId="20" xfId="57" applyNumberFormat="1" applyFont="1" applyBorder="1" applyAlignment="1">
      <alignment horizontal="center" vertical="center"/>
    </xf>
    <xf numFmtId="4" fontId="39" fillId="0" borderId="25" xfId="57" applyNumberFormat="1" applyFont="1" applyBorder="1" applyAlignment="1">
      <alignment vertical="center"/>
    </xf>
    <xf numFmtId="4" fontId="38" fillId="0" borderId="2" xfId="57" applyNumberFormat="1" applyFont="1" applyBorder="1" applyAlignment="1">
      <alignment vertical="center"/>
    </xf>
    <xf numFmtId="4" fontId="39" fillId="0" borderId="0" xfId="57" applyNumberFormat="1" applyFont="1" applyAlignment="1">
      <alignment vertical="center"/>
    </xf>
    <xf numFmtId="4" fontId="38" fillId="2" borderId="2" xfId="57" applyNumberFormat="1" applyFont="1" applyFill="1" applyBorder="1" applyAlignment="1">
      <alignment vertical="center"/>
    </xf>
    <xf numFmtId="4" fontId="39" fillId="5" borderId="28" xfId="57" applyNumberFormat="1" applyFont="1" applyFill="1" applyBorder="1" applyAlignment="1">
      <alignment vertical="center"/>
    </xf>
    <xf numFmtId="4" fontId="39" fillId="5" borderId="16" xfId="57" applyNumberFormat="1" applyFont="1" applyFill="1" applyBorder="1" applyAlignment="1">
      <alignment vertical="center"/>
    </xf>
    <xf numFmtId="2" fontId="59" fillId="7" borderId="43" xfId="0" quotePrefix="1" applyNumberFormat="1" applyFont="1" applyFill="1" applyBorder="1" applyAlignment="1">
      <alignment vertical="center"/>
    </xf>
    <xf numFmtId="2" fontId="59" fillId="7" borderId="10" xfId="0" quotePrefix="1" applyNumberFormat="1" applyFont="1" applyFill="1" applyBorder="1" applyAlignment="1">
      <alignment vertical="center"/>
    </xf>
    <xf numFmtId="2" fontId="59" fillId="7" borderId="10" xfId="0" applyNumberFormat="1" applyFont="1" applyFill="1" applyBorder="1" applyAlignment="1">
      <alignment vertical="center"/>
    </xf>
    <xf numFmtId="2" fontId="35" fillId="7" borderId="10" xfId="0" applyNumberFormat="1" applyFont="1" applyFill="1" applyBorder="1" applyAlignment="1">
      <alignment vertical="center"/>
    </xf>
    <xf numFmtId="0" fontId="35" fillId="0" borderId="25" xfId="58" quotePrefix="1" applyFont="1" applyBorder="1" applyAlignment="1">
      <alignment horizontal="left" vertical="center"/>
    </xf>
    <xf numFmtId="0" fontId="35" fillId="0" borderId="2" xfId="96" applyFont="1" applyBorder="1" applyAlignment="1">
      <alignment vertical="center"/>
    </xf>
    <xf numFmtId="0" fontId="38" fillId="0" borderId="0" xfId="57" applyFont="1" applyAlignment="1">
      <alignment horizontal="left" vertical="center"/>
    </xf>
    <xf numFmtId="4" fontId="36" fillId="0" borderId="6" xfId="58" applyNumberFormat="1" applyFont="1" applyBorder="1" applyAlignment="1">
      <alignment vertical="center"/>
    </xf>
    <xf numFmtId="4" fontId="35" fillId="0" borderId="3" xfId="58" applyNumberFormat="1" applyFont="1" applyBorder="1" applyAlignment="1">
      <alignment vertical="center"/>
    </xf>
    <xf numFmtId="4" fontId="35" fillId="0" borderId="3" xfId="28" applyNumberFormat="1" applyFont="1" applyBorder="1" applyAlignment="1">
      <alignment vertical="center"/>
    </xf>
    <xf numFmtId="43" fontId="28" fillId="8" borderId="3" xfId="84" applyNumberFormat="1" applyFont="1" applyFill="1" applyBorder="1"/>
    <xf numFmtId="43" fontId="51" fillId="5" borderId="6" xfId="84" applyNumberFormat="1" applyFont="1" applyFill="1" applyBorder="1" applyProtection="1">
      <protection hidden="1"/>
    </xf>
    <xf numFmtId="43" fontId="27" fillId="5" borderId="3" xfId="84" applyNumberFormat="1" applyFont="1" applyFill="1" applyBorder="1"/>
    <xf numFmtId="43" fontId="51" fillId="5" borderId="9" xfId="84" applyNumberFormat="1" applyFont="1" applyFill="1" applyBorder="1"/>
    <xf numFmtId="4" fontId="39" fillId="0" borderId="0" xfId="98" applyNumberFormat="1" applyFont="1" applyAlignment="1">
      <alignment horizontal="right" vertical="center"/>
    </xf>
    <xf numFmtId="43" fontId="64" fillId="0" borderId="19" xfId="121" applyFont="1" applyFill="1" applyBorder="1" applyAlignment="1"/>
    <xf numFmtId="43" fontId="64" fillId="0" borderId="20" xfId="121" applyFont="1" applyFill="1" applyBorder="1" applyAlignment="1">
      <alignment horizontal="right"/>
    </xf>
    <xf numFmtId="192" fontId="64" fillId="0" borderId="14" xfId="84" applyNumberFormat="1" applyFont="1" applyFill="1" applyBorder="1" applyAlignment="1">
      <alignment vertical="center"/>
    </xf>
    <xf numFmtId="43" fontId="68" fillId="0" borderId="20" xfId="102" applyFont="1" applyFill="1" applyBorder="1"/>
    <xf numFmtId="43" fontId="68" fillId="0" borderId="19" xfId="102" applyFont="1" applyFill="1" applyBorder="1"/>
    <xf numFmtId="43" fontId="64" fillId="0" borderId="20" xfId="84" applyNumberFormat="1" applyFont="1" applyFill="1" applyBorder="1" applyAlignment="1">
      <alignment horizontal="right"/>
    </xf>
    <xf numFmtId="43" fontId="64" fillId="0" borderId="19" xfId="84" applyNumberFormat="1" applyFont="1" applyFill="1" applyBorder="1" applyAlignment="1">
      <alignment horizontal="right"/>
    </xf>
    <xf numFmtId="43" fontId="64" fillId="0" borderId="14" xfId="84" applyNumberFormat="1" applyFont="1" applyFill="1" applyBorder="1" applyAlignment="1">
      <alignment horizontal="right"/>
    </xf>
    <xf numFmtId="43" fontId="64" fillId="0" borderId="19" xfId="84" applyNumberFormat="1" applyFont="1" applyFill="1" applyBorder="1"/>
    <xf numFmtId="43" fontId="64" fillId="0" borderId="14" xfId="84" applyNumberFormat="1" applyFont="1" applyFill="1" applyBorder="1"/>
    <xf numFmtId="188" fontId="68" fillId="0" borderId="20" xfId="84" applyFont="1" applyFill="1" applyBorder="1"/>
    <xf numFmtId="188" fontId="68" fillId="0" borderId="19" xfId="84" applyFont="1" applyFill="1" applyBorder="1"/>
    <xf numFmtId="188" fontId="65" fillId="0" borderId="14" xfId="84" applyFont="1" applyFill="1" applyBorder="1"/>
    <xf numFmtId="188" fontId="68" fillId="0" borderId="14" xfId="84" applyFont="1" applyFill="1" applyBorder="1"/>
    <xf numFmtId="188" fontId="68" fillId="0" borderId="18" xfId="84" applyFont="1" applyFill="1" applyBorder="1"/>
    <xf numFmtId="188" fontId="68" fillId="0" borderId="14" xfId="84" applyFont="1" applyFill="1" applyBorder="1" applyAlignment="1">
      <alignment horizontal="right"/>
    </xf>
    <xf numFmtId="38" fontId="65" fillId="0" borderId="20" xfId="84" applyNumberFormat="1" applyFont="1" applyFill="1" applyBorder="1"/>
    <xf numFmtId="38" fontId="65" fillId="0" borderId="14" xfId="84" applyNumberFormat="1" applyFont="1" applyFill="1" applyBorder="1"/>
    <xf numFmtId="43" fontId="64" fillId="0" borderId="19" xfId="84" applyNumberFormat="1" applyFont="1" applyFill="1" applyBorder="1" applyAlignment="1"/>
    <xf numFmtId="188" fontId="64" fillId="0" borderId="2" xfId="83" applyFont="1" applyFill="1" applyBorder="1" applyAlignment="1">
      <alignment vertical="center"/>
    </xf>
    <xf numFmtId="188" fontId="64" fillId="0" borderId="4" xfId="83" quotePrefix="1" applyFont="1" applyFill="1" applyBorder="1" applyAlignment="1">
      <alignment vertical="center"/>
    </xf>
    <xf numFmtId="188" fontId="64" fillId="0" borderId="2" xfId="83" quotePrefix="1" applyFont="1" applyFill="1" applyBorder="1" applyAlignment="1">
      <alignment vertical="center"/>
    </xf>
    <xf numFmtId="188" fontId="64" fillId="0" borderId="5" xfId="83" quotePrefix="1" applyFont="1" applyFill="1" applyBorder="1" applyAlignment="1">
      <alignment vertical="center"/>
    </xf>
    <xf numFmtId="188" fontId="64" fillId="0" borderId="0" xfId="83" applyFont="1" applyFill="1" applyAlignment="1">
      <alignment vertical="center"/>
    </xf>
    <xf numFmtId="188" fontId="64" fillId="0" borderId="11" xfId="84" applyFont="1" applyFill="1" applyBorder="1" applyAlignment="1">
      <alignment vertical="center"/>
    </xf>
    <xf numFmtId="188" fontId="64" fillId="0" borderId="11" xfId="84" applyFont="1" applyFill="1" applyBorder="1" applyAlignment="1">
      <alignment horizontal="centerContinuous" vertical="center"/>
    </xf>
    <xf numFmtId="43" fontId="64" fillId="0" borderId="12" xfId="84" applyNumberFormat="1" applyFont="1" applyFill="1" applyBorder="1" applyAlignment="1">
      <alignment horizontal="right" vertical="center"/>
    </xf>
    <xf numFmtId="188" fontId="64" fillId="0" borderId="13" xfId="84" applyFont="1" applyFill="1" applyBorder="1" applyAlignment="1">
      <alignment vertical="center"/>
    </xf>
    <xf numFmtId="43" fontId="64" fillId="0" borderId="14" xfId="84" applyNumberFormat="1" applyFont="1" applyFill="1" applyBorder="1" applyAlignment="1">
      <alignment horizontal="right" vertical="center"/>
    </xf>
    <xf numFmtId="188" fontId="64" fillId="0" borderId="18" xfId="84" applyFont="1" applyFill="1" applyBorder="1" applyAlignment="1">
      <alignment vertical="center"/>
    </xf>
    <xf numFmtId="188" fontId="64" fillId="0" borderId="14" xfId="84" applyFont="1" applyFill="1" applyBorder="1" applyAlignment="1">
      <alignment horizontal="right"/>
    </xf>
    <xf numFmtId="43" fontId="64" fillId="0" borderId="14" xfId="84" applyNumberFormat="1" applyFont="1" applyFill="1" applyBorder="1" applyAlignment="1"/>
    <xf numFmtId="43" fontId="64" fillId="0" borderId="14" xfId="26" applyFont="1" applyFill="1" applyBorder="1" applyAlignment="1">
      <alignment horizontal="right"/>
    </xf>
    <xf numFmtId="188" fontId="64" fillId="0" borderId="14" xfId="84" applyFont="1" applyFill="1" applyBorder="1" applyAlignment="1"/>
    <xf numFmtId="43" fontId="64" fillId="0" borderId="14" xfId="26" applyFont="1" applyFill="1" applyBorder="1" applyAlignment="1"/>
    <xf numFmtId="43" fontId="64" fillId="0" borderId="14" xfId="26" applyFont="1" applyFill="1" applyBorder="1"/>
    <xf numFmtId="188" fontId="64" fillId="0" borderId="14" xfId="84" applyFont="1" applyFill="1" applyBorder="1" applyAlignment="1">
      <alignment horizontal="center"/>
    </xf>
    <xf numFmtId="192" fontId="64" fillId="0" borderId="14" xfId="84" applyNumberFormat="1" applyFont="1" applyFill="1" applyBorder="1" applyAlignment="1"/>
    <xf numFmtId="43" fontId="64" fillId="0" borderId="14" xfId="84" applyNumberFormat="1" applyFont="1" applyFill="1" applyBorder="1" applyAlignment="1">
      <alignment horizontal="center"/>
    </xf>
    <xf numFmtId="211" fontId="64" fillId="0" borderId="14" xfId="26" applyNumberFormat="1" applyFont="1" applyFill="1" applyBorder="1"/>
    <xf numFmtId="192" fontId="64" fillId="0" borderId="14" xfId="26" applyNumberFormat="1" applyFont="1" applyFill="1" applyBorder="1" applyAlignment="1"/>
    <xf numFmtId="188" fontId="64" fillId="0" borderId="0" xfId="84" applyFont="1" applyFill="1" applyAlignment="1">
      <alignment vertical="center"/>
    </xf>
    <xf numFmtId="188" fontId="64" fillId="0" borderId="0" xfId="84" quotePrefix="1" applyFont="1" applyFill="1" applyAlignment="1">
      <alignment horizontal="left" vertical="center"/>
    </xf>
    <xf numFmtId="43" fontId="65" fillId="0" borderId="14" xfId="84" applyNumberFormat="1" applyFont="1" applyFill="1" applyBorder="1" applyAlignment="1">
      <alignment horizontal="center"/>
    </xf>
    <xf numFmtId="192" fontId="65" fillId="0" borderId="14" xfId="84" applyNumberFormat="1" applyFont="1" applyFill="1" applyBorder="1" applyAlignment="1"/>
    <xf numFmtId="43" fontId="64" fillId="0" borderId="14" xfId="84" applyNumberFormat="1" applyFont="1" applyFill="1" applyBorder="1" applyAlignment="1">
      <alignment vertical="center"/>
    </xf>
    <xf numFmtId="43" fontId="64" fillId="0" borderId="19" xfId="84" applyNumberFormat="1" applyFont="1" applyFill="1" applyBorder="1" applyAlignment="1">
      <alignment horizontal="right" vertical="center"/>
    </xf>
    <xf numFmtId="192" fontId="64" fillId="0" borderId="14" xfId="84" applyNumberFormat="1" applyFont="1" applyFill="1" applyBorder="1" applyAlignment="1">
      <alignment horizontal="right" vertical="center"/>
    </xf>
    <xf numFmtId="12" fontId="64" fillId="0" borderId="14" xfId="84" applyNumberFormat="1" applyFont="1" applyFill="1" applyBorder="1" applyAlignment="1">
      <alignment horizontal="right" vertical="center"/>
    </xf>
    <xf numFmtId="188" fontId="64" fillId="0" borderId="14" xfId="84" applyFont="1" applyFill="1" applyBorder="1" applyAlignment="1">
      <alignment vertical="center"/>
    </xf>
    <xf numFmtId="188" fontId="64" fillId="0" borderId="14" xfId="84" applyFont="1" applyFill="1" applyBorder="1" applyAlignment="1">
      <alignment horizontal="right" vertical="center"/>
    </xf>
    <xf numFmtId="193" fontId="64" fillId="0" borderId="19" xfId="84" applyNumberFormat="1" applyFont="1" applyFill="1" applyBorder="1" applyAlignment="1">
      <alignment horizontal="left" vertical="center"/>
    </xf>
    <xf numFmtId="192" fontId="63" fillId="0" borderId="19" xfId="27" applyNumberFormat="1" applyFont="1" applyFill="1" applyBorder="1" applyAlignment="1">
      <alignment vertical="top"/>
    </xf>
    <xf numFmtId="3" fontId="64" fillId="0" borderId="14" xfId="84" applyNumberFormat="1" applyFont="1" applyFill="1" applyBorder="1" applyAlignment="1">
      <alignment horizontal="center" vertical="center"/>
    </xf>
    <xf numFmtId="190" fontId="64" fillId="0" borderId="14" xfId="84" applyNumberFormat="1" applyFont="1" applyFill="1" applyBorder="1" applyAlignment="1">
      <alignment vertical="center"/>
    </xf>
    <xf numFmtId="192" fontId="64" fillId="0" borderId="20" xfId="27" applyNumberFormat="1" applyFont="1" applyFill="1" applyBorder="1" applyAlignment="1">
      <alignment vertical="top"/>
    </xf>
    <xf numFmtId="209" fontId="64" fillId="0" borderId="14" xfId="27" applyNumberFormat="1" applyFont="1" applyFill="1" applyBorder="1" applyAlignment="1">
      <alignment horizontal="center" vertical="top"/>
    </xf>
    <xf numFmtId="209" fontId="64" fillId="0" borderId="14" xfId="27" applyNumberFormat="1" applyFont="1" applyFill="1" applyBorder="1" applyAlignment="1">
      <alignment vertical="center"/>
    </xf>
    <xf numFmtId="209" fontId="64" fillId="0" borderId="14" xfId="27" applyNumberFormat="1" applyFont="1" applyFill="1" applyBorder="1" applyAlignment="1">
      <alignment horizontal="right" vertical="top"/>
    </xf>
    <xf numFmtId="43" fontId="64" fillId="0" borderId="14" xfId="27" applyNumberFormat="1" applyFont="1" applyFill="1" applyBorder="1" applyAlignment="1">
      <alignment horizontal="right" vertical="top"/>
    </xf>
    <xf numFmtId="43" fontId="64" fillId="0" borderId="14" xfId="27" applyNumberFormat="1" applyFont="1" applyFill="1" applyBorder="1" applyAlignment="1">
      <alignment horizontal="center" vertical="top"/>
    </xf>
    <xf numFmtId="43" fontId="64" fillId="0" borderId="14" xfId="27" applyNumberFormat="1" applyFont="1" applyFill="1" applyBorder="1" applyAlignment="1">
      <alignment vertical="center"/>
    </xf>
    <xf numFmtId="190" fontId="64" fillId="0" borderId="19" xfId="84" applyNumberFormat="1" applyFont="1" applyFill="1" applyBorder="1" applyAlignment="1">
      <alignment vertical="center"/>
    </xf>
    <xf numFmtId="188" fontId="64" fillId="0" borderId="19" xfId="84" applyFont="1" applyFill="1" applyBorder="1" applyAlignment="1">
      <alignment horizontal="right"/>
    </xf>
    <xf numFmtId="43" fontId="64" fillId="0" borderId="19" xfId="84" applyNumberFormat="1" applyFont="1" applyFill="1" applyBorder="1" applyAlignment="1">
      <alignment vertical="center"/>
    </xf>
    <xf numFmtId="188" fontId="64" fillId="0" borderId="19" xfId="84" applyFont="1" applyFill="1" applyBorder="1" applyAlignment="1">
      <alignment horizontal="right" vertical="center"/>
    </xf>
    <xf numFmtId="43" fontId="64" fillId="0" borderId="14" xfId="102" applyFont="1" applyFill="1" applyBorder="1" applyAlignment="1">
      <alignment horizontal="right" vertical="center"/>
    </xf>
    <xf numFmtId="43" fontId="64" fillId="0" borderId="20" xfId="102" applyFont="1" applyFill="1" applyBorder="1"/>
    <xf numFmtId="43" fontId="64" fillId="0" borderId="19" xfId="102" applyFont="1" applyFill="1" applyBorder="1"/>
    <xf numFmtId="49" fontId="64" fillId="0" borderId="14" xfId="84" applyNumberFormat="1" applyFont="1" applyFill="1" applyBorder="1" applyAlignment="1">
      <alignment horizontal="right" vertical="center"/>
    </xf>
    <xf numFmtId="3" fontId="64" fillId="0" borderId="14" xfId="84" applyNumberFormat="1" applyFont="1" applyFill="1" applyBorder="1" applyAlignment="1">
      <alignment horizontal="right" vertical="center"/>
    </xf>
    <xf numFmtId="209" fontId="64" fillId="0" borderId="18" xfId="27" applyNumberFormat="1" applyFont="1" applyFill="1" applyBorder="1" applyAlignment="1">
      <alignment horizontal="right" vertical="top"/>
    </xf>
    <xf numFmtId="43" fontId="64" fillId="0" borderId="14" xfId="105" applyFont="1" applyFill="1" applyBorder="1" applyAlignment="1">
      <alignment horizontal="right" vertical="center"/>
    </xf>
    <xf numFmtId="43" fontId="64" fillId="0" borderId="20" xfId="105" applyFont="1" applyFill="1" applyBorder="1"/>
    <xf numFmtId="43" fontId="64" fillId="0" borderId="19" xfId="105" applyFont="1" applyFill="1" applyBorder="1"/>
    <xf numFmtId="188" fontId="64" fillId="0" borderId="20" xfId="84" applyFont="1" applyFill="1" applyBorder="1" applyAlignment="1">
      <alignment horizontal="right"/>
    </xf>
    <xf numFmtId="188" fontId="64" fillId="0" borderId="19" xfId="84" applyFont="1" applyFill="1" applyBorder="1" applyAlignment="1">
      <alignment vertical="center"/>
    </xf>
    <xf numFmtId="188" fontId="64" fillId="0" borderId="14" xfId="84" applyFont="1" applyFill="1" applyBorder="1"/>
    <xf numFmtId="188" fontId="64" fillId="0" borderId="19" xfId="84" applyFont="1" applyFill="1" applyBorder="1"/>
    <xf numFmtId="190" fontId="64" fillId="0" borderId="19" xfId="121" applyNumberFormat="1" applyFont="1" applyFill="1" applyBorder="1" applyAlignment="1">
      <alignment vertical="center"/>
    </xf>
    <xf numFmtId="40" fontId="64" fillId="0" borderId="20" xfId="121" applyNumberFormat="1" applyFont="1" applyFill="1" applyBorder="1" applyAlignment="1">
      <alignment horizontal="right"/>
    </xf>
    <xf numFmtId="40" fontId="64" fillId="0" borderId="19" xfId="121" applyNumberFormat="1" applyFont="1" applyFill="1" applyBorder="1" applyAlignment="1"/>
    <xf numFmtId="40" fontId="64" fillId="0" borderId="14" xfId="121" applyNumberFormat="1" applyFont="1" applyFill="1" applyBorder="1" applyAlignment="1">
      <alignment vertical="center"/>
    </xf>
    <xf numFmtId="40" fontId="64" fillId="0" borderId="19" xfId="121" applyNumberFormat="1" applyFont="1" applyFill="1" applyBorder="1" applyAlignment="1">
      <alignment vertical="center"/>
    </xf>
    <xf numFmtId="43" fontId="64" fillId="0" borderId="14" xfId="121" applyFont="1" applyFill="1" applyBorder="1"/>
    <xf numFmtId="43" fontId="64" fillId="0" borderId="20" xfId="121" applyFont="1" applyFill="1" applyBorder="1"/>
    <xf numFmtId="43" fontId="64" fillId="0" borderId="19" xfId="121" applyFont="1" applyFill="1" applyBorder="1"/>
    <xf numFmtId="188" fontId="64" fillId="0" borderId="20" xfId="84" applyFont="1" applyFill="1" applyBorder="1" applyAlignment="1">
      <alignment horizontal="right" vertical="center"/>
    </xf>
    <xf numFmtId="43" fontId="64" fillId="0" borderId="19" xfId="121" applyFont="1" applyFill="1" applyBorder="1" applyAlignment="1">
      <alignment vertical="center"/>
    </xf>
    <xf numFmtId="38" fontId="64" fillId="0" borderId="20" xfId="121" applyNumberFormat="1" applyFont="1" applyFill="1" applyBorder="1" applyAlignment="1">
      <alignment horizontal="right"/>
    </xf>
    <xf numFmtId="38" fontId="64" fillId="0" borderId="19" xfId="121" applyNumberFormat="1" applyFont="1" applyFill="1" applyBorder="1" applyAlignment="1"/>
    <xf numFmtId="40" fontId="64" fillId="0" borderId="20" xfId="84" applyNumberFormat="1" applyFont="1" applyFill="1" applyBorder="1" applyAlignment="1">
      <alignment horizontal="right"/>
    </xf>
    <xf numFmtId="40" fontId="64" fillId="0" borderId="19" xfId="84" applyNumberFormat="1" applyFont="1" applyFill="1" applyBorder="1" applyAlignment="1">
      <alignment horizontal="right"/>
    </xf>
    <xf numFmtId="0" fontId="64" fillId="0" borderId="20" xfId="85" applyNumberFormat="1" applyFont="1" applyFill="1" applyBorder="1" applyAlignment="1">
      <alignment horizontal="justify"/>
    </xf>
    <xf numFmtId="40" fontId="64" fillId="0" borderId="19" xfId="84" applyNumberFormat="1" applyFont="1" applyFill="1" applyBorder="1"/>
    <xf numFmtId="188" fontId="64" fillId="0" borderId="20" xfId="84" applyFont="1" applyFill="1" applyBorder="1" applyAlignment="1"/>
    <xf numFmtId="188" fontId="64" fillId="0" borderId="19" xfId="84" applyFont="1" applyFill="1" applyBorder="1" applyAlignment="1"/>
    <xf numFmtId="188" fontId="64" fillId="0" borderId="30" xfId="84" applyFont="1" applyFill="1" applyBorder="1" applyAlignment="1">
      <alignment vertical="center"/>
    </xf>
    <xf numFmtId="188" fontId="64" fillId="0" borderId="20" xfId="84" applyFont="1" applyFill="1" applyBorder="1"/>
    <xf numFmtId="0" fontId="67" fillId="0" borderId="14" xfId="84" applyNumberFormat="1" applyFont="1" applyFill="1" applyBorder="1" applyAlignment="1">
      <alignment horizontal="center"/>
    </xf>
    <xf numFmtId="188" fontId="68" fillId="0" borderId="14" xfId="84" applyFont="1" applyFill="1" applyBorder="1" applyAlignment="1">
      <alignment horizontal="right" vertical="center"/>
    </xf>
    <xf numFmtId="188" fontId="68" fillId="0" borderId="19" xfId="84" applyFont="1" applyFill="1" applyBorder="1" applyAlignment="1">
      <alignment vertical="center"/>
    </xf>
    <xf numFmtId="188" fontId="68" fillId="0" borderId="14" xfId="84" applyFont="1" applyFill="1" applyBorder="1" applyAlignment="1">
      <alignment vertical="center"/>
    </xf>
    <xf numFmtId="188" fontId="68" fillId="0" borderId="20" xfId="84" applyFont="1" applyFill="1" applyBorder="1" applyAlignment="1">
      <alignment horizontal="right"/>
    </xf>
    <xf numFmtId="188" fontId="68" fillId="0" borderId="48" xfId="84" applyFont="1" applyFill="1" applyBorder="1" applyAlignment="1">
      <alignment vertical="center"/>
    </xf>
    <xf numFmtId="188" fontId="64" fillId="0" borderId="14" xfId="84" quotePrefix="1" applyFont="1" applyFill="1" applyBorder="1" applyAlignment="1">
      <alignment horizontal="right" vertical="center"/>
    </xf>
    <xf numFmtId="188" fontId="68" fillId="0" borderId="14" xfId="84" quotePrefix="1" applyFont="1" applyFill="1" applyBorder="1" applyAlignment="1">
      <alignment horizontal="right" vertical="center"/>
    </xf>
    <xf numFmtId="188" fontId="68" fillId="0" borderId="19" xfId="84" applyFont="1" applyFill="1" applyBorder="1" applyAlignment="1">
      <alignment horizontal="right" vertical="center"/>
    </xf>
    <xf numFmtId="188" fontId="68" fillId="0" borderId="14" xfId="84" applyFont="1" applyFill="1" applyBorder="1" applyAlignment="1">
      <alignment horizontal="center"/>
    </xf>
    <xf numFmtId="188" fontId="68" fillId="0" borderId="18" xfId="84" applyFont="1" applyFill="1" applyBorder="1" applyAlignment="1">
      <alignment horizontal="right" vertical="center"/>
    </xf>
    <xf numFmtId="188" fontId="68" fillId="0" borderId="19" xfId="84" applyFont="1" applyFill="1" applyBorder="1" applyAlignment="1">
      <alignment horizontal="center"/>
    </xf>
    <xf numFmtId="43" fontId="68" fillId="0" borderId="14" xfId="136" applyFont="1" applyFill="1" applyBorder="1" applyAlignment="1"/>
    <xf numFmtId="43" fontId="68" fillId="0" borderId="19" xfId="136" applyFont="1" applyFill="1" applyBorder="1" applyAlignment="1">
      <alignment horizontal="center"/>
    </xf>
    <xf numFmtId="43" fontId="68" fillId="0" borderId="19" xfId="136" applyFont="1" applyFill="1" applyBorder="1" applyAlignment="1"/>
    <xf numFmtId="43" fontId="68" fillId="0" borderId="14" xfId="135" applyFont="1" applyFill="1" applyBorder="1" applyAlignment="1"/>
    <xf numFmtId="188" fontId="68" fillId="0" borderId="14" xfId="84" quotePrefix="1" applyFont="1" applyFill="1" applyBorder="1" applyAlignment="1">
      <alignment horizontal="center" vertical="center"/>
    </xf>
    <xf numFmtId="188" fontId="64" fillId="0" borderId="14" xfId="84" quotePrefix="1" applyFont="1" applyFill="1" applyBorder="1" applyAlignment="1">
      <alignment horizontal="center" vertical="center"/>
    </xf>
    <xf numFmtId="188" fontId="64" fillId="0" borderId="20" xfId="84" quotePrefix="1" applyFont="1" applyFill="1" applyBorder="1" applyAlignment="1">
      <alignment horizontal="center" vertical="center"/>
    </xf>
    <xf numFmtId="190" fontId="64" fillId="0" borderId="14" xfId="84" applyNumberFormat="1" applyFont="1" applyFill="1" applyBorder="1" applyAlignment="1">
      <alignment horizontal="center"/>
    </xf>
    <xf numFmtId="188" fontId="68" fillId="0" borderId="14" xfId="84" applyFont="1" applyFill="1" applyBorder="1" applyAlignment="1">
      <alignment horizontal="center" vertical="top"/>
    </xf>
    <xf numFmtId="188" fontId="68" fillId="0" borderId="14" xfId="84" applyFont="1" applyFill="1" applyBorder="1" applyAlignment="1" applyProtection="1">
      <alignment horizontal="right" vertical="center"/>
      <protection locked="0"/>
    </xf>
    <xf numFmtId="3" fontId="64" fillId="0" borderId="49" xfId="84" applyNumberFormat="1" applyFont="1" applyFill="1" applyBorder="1" applyAlignment="1">
      <alignment horizontal="center" vertical="center"/>
    </xf>
    <xf numFmtId="188" fontId="68" fillId="0" borderId="20" xfId="84" applyFont="1" applyFill="1" applyBorder="1" applyAlignment="1">
      <alignment horizontal="right" vertical="center"/>
    </xf>
    <xf numFmtId="192" fontId="68" fillId="0" borderId="14" xfId="84" applyNumberFormat="1" applyFont="1" applyFill="1" applyBorder="1" applyAlignment="1">
      <alignment horizontal="right" vertical="center"/>
    </xf>
    <xf numFmtId="192" fontId="68" fillId="0" borderId="14" xfId="84" applyNumberFormat="1" applyFont="1" applyFill="1" applyBorder="1" applyAlignment="1">
      <alignment vertical="center"/>
    </xf>
    <xf numFmtId="1" fontId="64" fillId="0" borderId="14" xfId="84" applyNumberFormat="1" applyFont="1" applyFill="1" applyBorder="1" applyAlignment="1">
      <alignment horizontal="right" vertical="center"/>
    </xf>
    <xf numFmtId="192" fontId="64" fillId="0" borderId="14" xfId="82" applyNumberFormat="1" applyFont="1" applyFill="1" applyBorder="1" applyAlignment="1">
      <alignment horizontal="center"/>
    </xf>
    <xf numFmtId="192" fontId="64" fillId="0" borderId="14" xfId="82" applyNumberFormat="1" applyFont="1" applyFill="1" applyBorder="1"/>
    <xf numFmtId="192" fontId="64" fillId="0" borderId="20" xfId="82" applyNumberFormat="1" applyFont="1" applyFill="1" applyBorder="1"/>
    <xf numFmtId="192" fontId="64" fillId="0" borderId="19" xfId="82" applyNumberFormat="1" applyFont="1" applyFill="1" applyBorder="1" applyAlignment="1"/>
    <xf numFmtId="192" fontId="64" fillId="0" borderId="28" xfId="84" applyNumberFormat="1" applyFont="1" applyFill="1" applyBorder="1" applyAlignment="1">
      <alignment horizontal="right" vertical="center"/>
    </xf>
    <xf numFmtId="192" fontId="64" fillId="0" borderId="28" xfId="84" applyNumberFormat="1" applyFont="1" applyFill="1" applyBorder="1" applyAlignment="1">
      <alignment vertical="center"/>
    </xf>
    <xf numFmtId="187" fontId="64" fillId="0" borderId="20" xfId="85" applyFont="1" applyFill="1" applyBorder="1" applyAlignment="1">
      <alignment horizontal="left" vertical="center"/>
    </xf>
    <xf numFmtId="192" fontId="64" fillId="0" borderId="20" xfId="84" applyNumberFormat="1" applyFont="1" applyFill="1" applyBorder="1" applyAlignment="1">
      <alignment horizontal="right" vertical="center"/>
    </xf>
    <xf numFmtId="192" fontId="64" fillId="0" borderId="20" xfId="84" applyNumberFormat="1" applyFont="1" applyFill="1" applyBorder="1" applyAlignment="1">
      <alignment vertical="center"/>
    </xf>
    <xf numFmtId="192" fontId="64" fillId="0" borderId="25" xfId="84" applyNumberFormat="1" applyFont="1" applyFill="1" applyBorder="1" applyAlignment="1">
      <alignment horizontal="right" vertical="center"/>
    </xf>
    <xf numFmtId="192" fontId="64" fillId="0" borderId="25" xfId="84" applyNumberFormat="1" applyFont="1" applyFill="1" applyBorder="1" applyAlignment="1">
      <alignment vertical="center"/>
    </xf>
    <xf numFmtId="190" fontId="64" fillId="0" borderId="0" xfId="84" applyNumberFormat="1" applyFont="1" applyFill="1" applyAlignment="1">
      <alignment vertical="center"/>
    </xf>
    <xf numFmtId="43" fontId="82" fillId="0" borderId="0" xfId="141" applyNumberFormat="1" applyFont="1"/>
    <xf numFmtId="0" fontId="60" fillId="0" borderId="0" xfId="142"/>
    <xf numFmtId="0" fontId="60" fillId="0" borderId="34" xfId="140" applyFont="1" applyBorder="1"/>
    <xf numFmtId="9" fontId="83" fillId="0" borderId="35" xfId="140" applyNumberFormat="1" applyFont="1" applyBorder="1" applyAlignment="1">
      <alignment horizontal="center"/>
    </xf>
    <xf numFmtId="43" fontId="83" fillId="0" borderId="32" xfId="141" applyNumberFormat="1" applyFont="1" applyBorder="1"/>
    <xf numFmtId="43" fontId="82" fillId="0" borderId="33" xfId="141" applyNumberFormat="1" applyFont="1" applyBorder="1"/>
    <xf numFmtId="43" fontId="82" fillId="0" borderId="35" xfId="141" applyNumberFormat="1" applyFont="1" applyBorder="1"/>
    <xf numFmtId="9" fontId="85" fillId="5" borderId="35" xfId="140" applyNumberFormat="1" applyFont="1" applyFill="1" applyBorder="1" applyAlignment="1">
      <alignment horizontal="center"/>
    </xf>
    <xf numFmtId="43" fontId="82" fillId="0" borderId="0" xfId="141" applyNumberFormat="1" applyFont="1" applyAlignment="1">
      <alignment horizontal="center" vertical="center"/>
    </xf>
    <xf numFmtId="43" fontId="87" fillId="0" borderId="36" xfId="141" applyNumberFormat="1" applyFont="1" applyBorder="1"/>
    <xf numFmtId="0" fontId="60" fillId="0" borderId="37" xfId="140" applyFont="1" applyBorder="1"/>
    <xf numFmtId="0" fontId="83" fillId="5" borderId="38" xfId="140" applyFont="1" applyFill="1" applyBorder="1" applyAlignment="1">
      <alignment horizontal="center"/>
    </xf>
    <xf numFmtId="0" fontId="83" fillId="5" borderId="39" xfId="140" applyFont="1" applyFill="1" applyBorder="1" applyAlignment="1">
      <alignment horizontal="center"/>
    </xf>
    <xf numFmtId="43" fontId="86" fillId="0" borderId="0" xfId="141" applyNumberFormat="1" applyFont="1" applyAlignment="1">
      <alignment horizontal="right"/>
    </xf>
    <xf numFmtId="43" fontId="88" fillId="5" borderId="6" xfId="141" applyNumberFormat="1" applyFont="1" applyFill="1" applyBorder="1"/>
    <xf numFmtId="43" fontId="86" fillId="0" borderId="0" xfId="141" applyNumberFormat="1" applyFont="1"/>
    <xf numFmtId="0" fontId="83" fillId="5" borderId="40" xfId="140" applyFont="1" applyFill="1" applyBorder="1" applyAlignment="1">
      <alignment horizontal="center"/>
    </xf>
    <xf numFmtId="0" fontId="60" fillId="5" borderId="37" xfId="140" applyFont="1" applyFill="1" applyBorder="1"/>
    <xf numFmtId="43" fontId="82" fillId="0" borderId="0" xfId="141" applyNumberFormat="1" applyFont="1" applyAlignment="1">
      <alignment horizontal="right"/>
    </xf>
    <xf numFmtId="43" fontId="82" fillId="8" borderId="42" xfId="141" applyNumberFormat="1" applyFont="1" applyFill="1" applyBorder="1"/>
    <xf numFmtId="192" fontId="60" fillId="0" borderId="3" xfId="141" applyNumberFormat="1" applyFont="1" applyBorder="1"/>
    <xf numFmtId="191" fontId="60" fillId="16" borderId="41" xfId="140" applyNumberFormat="1" applyFont="1" applyFill="1" applyBorder="1" applyAlignment="1">
      <alignment horizontal="center"/>
    </xf>
    <xf numFmtId="43" fontId="89" fillId="0" borderId="0" xfId="141" applyNumberFormat="1" applyFont="1" applyAlignment="1">
      <alignment horizontal="right"/>
    </xf>
    <xf numFmtId="43" fontId="88" fillId="5" borderId="9" xfId="141" applyNumberFormat="1" applyFont="1" applyFill="1" applyBorder="1"/>
    <xf numFmtId="43" fontId="89" fillId="0" borderId="0" xfId="141" applyNumberFormat="1" applyFont="1"/>
    <xf numFmtId="191" fontId="60" fillId="0" borderId="11" xfId="140" applyNumberFormat="1" applyFont="1" applyBorder="1" applyAlignment="1">
      <alignment horizontal="center"/>
    </xf>
    <xf numFmtId="191" fontId="60" fillId="0" borderId="5" xfId="140" applyNumberFormat="1" applyFont="1" applyBorder="1" applyAlignment="1">
      <alignment horizontal="center"/>
    </xf>
    <xf numFmtId="43" fontId="90" fillId="0" borderId="0" xfId="141" applyNumberFormat="1" applyFont="1" applyAlignment="1">
      <alignment horizontal="right"/>
    </xf>
    <xf numFmtId="207" fontId="91" fillId="5" borderId="3" xfId="141" applyNumberFormat="1" applyFont="1" applyFill="1" applyBorder="1"/>
    <xf numFmtId="207" fontId="92" fillId="18" borderId="42" xfId="141" applyNumberFormat="1" applyFont="1" applyFill="1" applyBorder="1"/>
    <xf numFmtId="206" fontId="84" fillId="0" borderId="0" xfId="141" applyNumberFormat="1" applyFont="1"/>
    <xf numFmtId="43" fontId="90" fillId="0" borderId="9" xfId="141" applyNumberFormat="1" applyFont="1" applyBorder="1"/>
    <xf numFmtId="43" fontId="82" fillId="0" borderId="50" xfId="141" applyNumberFormat="1" applyFont="1" applyBorder="1"/>
    <xf numFmtId="43" fontId="82" fillId="0" borderId="51" xfId="141" applyNumberFormat="1" applyFont="1" applyBorder="1"/>
    <xf numFmtId="43" fontId="93" fillId="0" borderId="0" xfId="141" applyNumberFormat="1" applyFont="1" applyAlignment="1">
      <alignment horizontal="right"/>
    </xf>
    <xf numFmtId="192" fontId="86" fillId="0" borderId="0" xfId="141" applyNumberFormat="1" applyFont="1"/>
    <xf numFmtId="192" fontId="60" fillId="0" borderId="3" xfId="141" applyNumberFormat="1" applyFont="1" applyBorder="1" applyAlignment="1">
      <alignment horizontal="right"/>
    </xf>
    <xf numFmtId="191" fontId="94" fillId="16" borderId="25" xfId="58" applyNumberFormat="1" applyFont="1" applyFill="1" applyBorder="1" applyAlignment="1">
      <alignment horizontal="center" vertical="center"/>
    </xf>
    <xf numFmtId="188" fontId="96" fillId="0" borderId="20" xfId="84" applyFont="1" applyFill="1" applyBorder="1"/>
    <xf numFmtId="188" fontId="96" fillId="0" borderId="19" xfId="84" applyFont="1" applyFill="1" applyBorder="1"/>
    <xf numFmtId="188" fontId="96" fillId="0" borderId="20" xfId="84" applyFont="1" applyFill="1" applyBorder="1" applyAlignment="1">
      <alignment horizontal="right"/>
    </xf>
    <xf numFmtId="188" fontId="96" fillId="0" borderId="19" xfId="84" applyFont="1" applyFill="1" applyBorder="1" applyAlignment="1"/>
    <xf numFmtId="188" fontId="36" fillId="0" borderId="20" xfId="84" applyFont="1" applyFill="1" applyBorder="1" applyAlignment="1">
      <alignment horizontal="right"/>
    </xf>
    <xf numFmtId="188" fontId="96" fillId="0" borderId="14" xfId="84" applyFont="1" applyFill="1" applyBorder="1" applyAlignment="1">
      <alignment horizontal="right" vertical="center"/>
    </xf>
    <xf numFmtId="188" fontId="96" fillId="0" borderId="19" xfId="84" applyFont="1" applyFill="1" applyBorder="1" applyAlignment="1">
      <alignment vertical="center"/>
    </xf>
    <xf numFmtId="188" fontId="36" fillId="0" borderId="14" xfId="84" applyFont="1" applyFill="1" applyBorder="1" applyAlignment="1">
      <alignment horizontal="right"/>
    </xf>
    <xf numFmtId="188" fontId="36" fillId="0" borderId="48" xfId="84" applyFont="1" applyFill="1" applyBorder="1" applyAlignment="1">
      <alignment vertical="center"/>
    </xf>
    <xf numFmtId="188" fontId="36" fillId="0" borderId="30" xfId="84" applyFont="1" applyFill="1" applyBorder="1" applyAlignment="1">
      <alignment vertical="center"/>
    </xf>
    <xf numFmtId="43" fontId="64" fillId="0" borderId="23" xfId="84" applyNumberFormat="1" applyFont="1" applyFill="1" applyBorder="1" applyAlignment="1">
      <alignment horizontal="right" vertical="center"/>
    </xf>
    <xf numFmtId="4" fontId="101" fillId="0" borderId="17" xfId="98" applyNumberFormat="1" applyFont="1" applyBorder="1" applyAlignment="1">
      <alignment horizontal="right" vertical="center"/>
    </xf>
    <xf numFmtId="0" fontId="36" fillId="0" borderId="18" xfId="85" applyNumberFormat="1" applyFont="1" applyFill="1" applyBorder="1" applyAlignment="1" applyProtection="1">
      <alignment horizontal="justify"/>
    </xf>
    <xf numFmtId="39" fontId="36" fillId="0" borderId="18" xfId="86" applyNumberFormat="1" applyFont="1" applyFill="1" applyBorder="1" applyAlignment="1" applyProtection="1">
      <alignment horizontal="right"/>
    </xf>
    <xf numFmtId="0" fontId="36" fillId="0" borderId="20" xfId="85" applyNumberFormat="1" applyFont="1" applyFill="1" applyBorder="1" applyAlignment="1" applyProtection="1">
      <alignment horizontal="justify"/>
    </xf>
    <xf numFmtId="192" fontId="64" fillId="0" borderId="24" xfId="84" applyNumberFormat="1" applyFont="1" applyFill="1" applyBorder="1" applyAlignment="1">
      <alignment horizontal="right" vertical="center"/>
    </xf>
    <xf numFmtId="192" fontId="64" fillId="0" borderId="24" xfId="84" applyNumberFormat="1" applyFont="1" applyFill="1" applyBorder="1" applyAlignment="1">
      <alignment vertical="center"/>
    </xf>
    <xf numFmtId="192" fontId="64" fillId="0" borderId="12" xfId="84" applyNumberFormat="1" applyFont="1" applyFill="1" applyBorder="1" applyAlignment="1">
      <alignment horizontal="right" vertical="center"/>
    </xf>
    <xf numFmtId="192" fontId="64" fillId="0" borderId="12" xfId="84" applyNumberFormat="1" applyFont="1" applyFill="1" applyBorder="1" applyAlignment="1">
      <alignment vertical="center"/>
    </xf>
    <xf numFmtId="43" fontId="64" fillId="0" borderId="20" xfId="84" applyNumberFormat="1" applyFont="1" applyFill="1" applyBorder="1"/>
    <xf numFmtId="43" fontId="64" fillId="0" borderId="20" xfId="26" applyFont="1" applyFill="1" applyBorder="1"/>
    <xf numFmtId="2" fontId="64" fillId="0" borderId="20" xfId="26" applyNumberFormat="1" applyFont="1" applyFill="1" applyBorder="1"/>
    <xf numFmtId="193" fontId="64" fillId="0" borderId="20" xfId="84" applyNumberFormat="1" applyFont="1" applyFill="1" applyBorder="1" applyAlignment="1">
      <alignment horizontal="left" vertical="center"/>
    </xf>
    <xf numFmtId="2" fontId="64" fillId="0" borderId="20" xfId="84" applyNumberFormat="1" applyFont="1" applyFill="1" applyBorder="1"/>
    <xf numFmtId="43" fontId="64" fillId="0" borderId="20" xfId="84" applyNumberFormat="1" applyFont="1" applyFill="1" applyBorder="1" applyAlignment="1"/>
    <xf numFmtId="188" fontId="64" fillId="0" borderId="20" xfId="84" applyFont="1" applyFill="1" applyBorder="1" applyAlignment="1">
      <alignment horizontal="center"/>
    </xf>
    <xf numFmtId="3" fontId="64" fillId="0" borderId="49" xfId="84" applyNumberFormat="1" applyFont="1" applyFill="1" applyBorder="1" applyAlignment="1">
      <alignment horizontal="right" vertical="center"/>
    </xf>
    <xf numFmtId="3" fontId="64" fillId="0" borderId="52" xfId="84" applyNumberFormat="1" applyFont="1" applyFill="1" applyBorder="1" applyAlignment="1">
      <alignment horizontal="right" vertical="center"/>
    </xf>
    <xf numFmtId="3" fontId="64" fillId="0" borderId="20" xfId="84" applyNumberFormat="1" applyFont="1" applyFill="1" applyBorder="1" applyAlignment="1">
      <alignment horizontal="right" vertical="center"/>
    </xf>
    <xf numFmtId="3" fontId="64" fillId="0" borderId="20" xfId="84" applyNumberFormat="1" applyFont="1" applyFill="1" applyBorder="1" applyAlignment="1">
      <alignment vertical="center"/>
    </xf>
    <xf numFmtId="3" fontId="64" fillId="0" borderId="49" xfId="27" applyNumberFormat="1" applyFont="1" applyFill="1" applyBorder="1" applyAlignment="1">
      <alignment horizontal="right" vertical="center"/>
    </xf>
    <xf numFmtId="3" fontId="63" fillId="0" borderId="14" xfId="84" applyNumberFormat="1" applyFont="1" applyFill="1" applyBorder="1" applyAlignment="1">
      <alignment horizontal="center" vertical="center"/>
    </xf>
    <xf numFmtId="188" fontId="64" fillId="0" borderId="14" xfId="84" applyFont="1" applyFill="1" applyBorder="1" applyAlignment="1" applyProtection="1">
      <protection locked="0"/>
    </xf>
    <xf numFmtId="188" fontId="64" fillId="0" borderId="14" xfId="84" applyFont="1" applyFill="1" applyBorder="1" applyAlignment="1" applyProtection="1"/>
    <xf numFmtId="1" fontId="64" fillId="0" borderId="20" xfId="84" applyNumberFormat="1" applyFont="1" applyFill="1" applyBorder="1" applyAlignment="1">
      <alignment horizontal="right" vertical="center"/>
    </xf>
    <xf numFmtId="0" fontId="104" fillId="0" borderId="0" xfId="58" quotePrefix="1" applyFont="1" applyAlignment="1">
      <alignment horizontal="left" vertical="center"/>
    </xf>
    <xf numFmtId="38" fontId="36" fillId="0" borderId="20" xfId="28" applyNumberFormat="1" applyFont="1" applyBorder="1" applyAlignment="1">
      <alignment horizontal="center" vertical="center"/>
    </xf>
    <xf numFmtId="0" fontId="38" fillId="0" borderId="44" xfId="57" applyFont="1" applyBorder="1" applyAlignment="1" applyProtection="1">
      <alignment horizontal="center" vertical="center"/>
      <protection locked="0"/>
    </xf>
    <xf numFmtId="0" fontId="38" fillId="0" borderId="9" xfId="57" applyFont="1" applyBorder="1" applyAlignment="1" applyProtection="1">
      <alignment horizontal="center" vertical="center"/>
      <protection locked="0"/>
    </xf>
    <xf numFmtId="0" fontId="35" fillId="0" borderId="0" xfId="53" applyFont="1" applyAlignment="1">
      <alignment vertical="center"/>
    </xf>
    <xf numFmtId="0" fontId="36" fillId="0" borderId="0" xfId="53" applyFont="1" applyAlignment="1">
      <alignment vertical="center"/>
    </xf>
    <xf numFmtId="0" fontId="32" fillId="0" borderId="0" xfId="58" applyFont="1" applyAlignment="1">
      <alignment vertical="top"/>
    </xf>
    <xf numFmtId="0" fontId="0" fillId="0" borderId="0" xfId="0" applyAlignment="1">
      <alignment vertical="top"/>
    </xf>
    <xf numFmtId="0" fontId="32" fillId="0" borderId="0" xfId="57" applyFont="1" applyAlignment="1">
      <alignment vertical="top"/>
    </xf>
    <xf numFmtId="0" fontId="36" fillId="0" borderId="25" xfId="58" applyFont="1" applyBorder="1" applyAlignment="1">
      <alignment horizontal="left" vertical="top"/>
    </xf>
    <xf numFmtId="0" fontId="32" fillId="0" borderId="0" xfId="58" applyFont="1" applyAlignment="1">
      <alignment horizontal="right" vertical="center"/>
    </xf>
    <xf numFmtId="188" fontId="64" fillId="0" borderId="2" xfId="83" quotePrefix="1" applyFont="1" applyFill="1" applyBorder="1" applyAlignment="1">
      <alignment horizontal="center" vertical="center"/>
    </xf>
    <xf numFmtId="0" fontId="64" fillId="0" borderId="14" xfId="0" applyFont="1" applyFill="1" applyBorder="1" applyAlignment="1">
      <alignment horizontal="center" vertical="center"/>
    </xf>
    <xf numFmtId="0" fontId="63" fillId="0" borderId="19" xfId="0" applyFont="1" applyFill="1" applyBorder="1" applyAlignment="1">
      <alignment horizontal="left" vertical="center"/>
    </xf>
    <xf numFmtId="0" fontId="63" fillId="0" borderId="20" xfId="0" applyFont="1" applyFill="1" applyBorder="1" applyAlignment="1">
      <alignment horizontal="left" vertical="center"/>
    </xf>
    <xf numFmtId="0" fontId="64" fillId="0" borderId="18" xfId="0" applyFont="1" applyFill="1" applyBorder="1" applyAlignment="1">
      <alignment horizontal="left" vertical="center"/>
    </xf>
    <xf numFmtId="0" fontId="64" fillId="0" borderId="14" xfId="90" applyFont="1" applyFill="1" applyBorder="1" applyAlignment="1">
      <alignment horizontal="center"/>
    </xf>
    <xf numFmtId="0" fontId="64" fillId="0" borderId="14" xfId="0" applyFont="1" applyFill="1" applyBorder="1" applyAlignment="1">
      <alignment horizontal="right" vertical="center"/>
    </xf>
    <xf numFmtId="0" fontId="64" fillId="0" borderId="22" xfId="0" applyFont="1" applyFill="1" applyBorder="1" applyAlignment="1">
      <alignment vertical="center"/>
    </xf>
    <xf numFmtId="0" fontId="64" fillId="0" borderId="30" xfId="0" applyFont="1" applyFill="1" applyBorder="1" applyAlignment="1">
      <alignment vertical="center"/>
    </xf>
    <xf numFmtId="0" fontId="64" fillId="0" borderId="20" xfId="0" applyFont="1" applyFill="1" applyBorder="1" applyAlignment="1">
      <alignment horizontal="left" vertical="center"/>
    </xf>
    <xf numFmtId="0" fontId="64" fillId="0" borderId="34" xfId="0" applyFont="1" applyFill="1" applyBorder="1" applyAlignment="1">
      <alignment vertical="center"/>
    </xf>
    <xf numFmtId="0" fontId="64" fillId="0" borderId="14" xfId="106" applyFont="1" applyFill="1" applyBorder="1" applyAlignment="1">
      <alignment horizontal="center" vertical="center"/>
    </xf>
    <xf numFmtId="0" fontId="64" fillId="0" borderId="19" xfId="90" applyFont="1" applyFill="1" applyBorder="1"/>
    <xf numFmtId="0" fontId="64" fillId="0" borderId="20" xfId="106" applyFont="1" applyFill="1" applyBorder="1" applyAlignment="1">
      <alignment horizontal="left" vertical="center"/>
    </xf>
    <xf numFmtId="0" fontId="64" fillId="0" borderId="18" xfId="106" applyFont="1" applyFill="1" applyBorder="1" applyAlignment="1">
      <alignment horizontal="left" vertical="center"/>
    </xf>
    <xf numFmtId="0" fontId="64" fillId="0" borderId="14" xfId="106" applyFont="1" applyFill="1" applyBorder="1" applyAlignment="1">
      <alignment horizontal="right" vertical="center"/>
    </xf>
    <xf numFmtId="0" fontId="64" fillId="0" borderId="15" xfId="0" applyFont="1" applyFill="1" applyBorder="1" applyAlignment="1">
      <alignment vertical="center"/>
    </xf>
    <xf numFmtId="0" fontId="64" fillId="0" borderId="14" xfId="62" quotePrefix="1" applyFont="1" applyFill="1" applyBorder="1" applyAlignment="1">
      <alignment horizontal="center"/>
    </xf>
    <xf numFmtId="0" fontId="64" fillId="0" borderId="20" xfId="62" applyFont="1" applyFill="1" applyBorder="1" applyAlignment="1">
      <alignment horizontal="left"/>
    </xf>
    <xf numFmtId="0" fontId="64" fillId="0" borderId="20" xfId="62" quotePrefix="1" applyFont="1" applyFill="1" applyBorder="1" applyAlignment="1">
      <alignment horizontal="left"/>
    </xf>
    <xf numFmtId="0" fontId="64" fillId="0" borderId="14" xfId="92" applyFont="1" applyFill="1" applyBorder="1" applyAlignment="1">
      <alignment horizontal="right"/>
    </xf>
    <xf numFmtId="43" fontId="64" fillId="0" borderId="14" xfId="0" applyNumberFormat="1" applyFont="1" applyFill="1" applyBorder="1" applyAlignment="1">
      <alignment horizontal="right"/>
    </xf>
    <xf numFmtId="188" fontId="64" fillId="0" borderId="30" xfId="0" applyNumberFormat="1" applyFont="1" applyFill="1" applyBorder="1" applyAlignment="1">
      <alignment vertical="center"/>
    </xf>
    <xf numFmtId="0" fontId="64" fillId="0" borderId="14" xfId="62" applyFont="1" applyFill="1" applyBorder="1" applyAlignment="1">
      <alignment horizontal="center"/>
    </xf>
    <xf numFmtId="0" fontId="64" fillId="0" borderId="14" xfId="90" applyFont="1" applyFill="1" applyBorder="1" applyAlignment="1">
      <alignment horizontal="right"/>
    </xf>
    <xf numFmtId="40" fontId="64" fillId="0" borderId="14" xfId="106" applyNumberFormat="1" applyFont="1" applyFill="1" applyBorder="1" applyAlignment="1">
      <alignment horizontal="right" vertical="center"/>
    </xf>
    <xf numFmtId="0" fontId="64" fillId="0" borderId="14" xfId="106" applyFont="1" applyFill="1" applyBorder="1" applyAlignment="1">
      <alignment horizontal="center"/>
    </xf>
    <xf numFmtId="0" fontId="64" fillId="0" borderId="20" xfId="92" applyFont="1" applyFill="1" applyBorder="1" applyAlignment="1">
      <alignment horizontal="left"/>
    </xf>
    <xf numFmtId="0" fontId="63" fillId="0" borderId="18" xfId="106" applyFont="1" applyFill="1" applyBorder="1" applyAlignment="1">
      <alignment horizontal="left" vertical="center"/>
    </xf>
    <xf numFmtId="0" fontId="64" fillId="0" borderId="14" xfId="92" applyFont="1" applyFill="1" applyBorder="1" applyAlignment="1">
      <alignment horizontal="center"/>
    </xf>
    <xf numFmtId="0" fontId="72" fillId="0" borderId="18" xfId="106" quotePrefix="1" applyFont="1" applyFill="1" applyBorder="1" applyAlignment="1">
      <alignment horizontal="center" vertical="center"/>
    </xf>
    <xf numFmtId="0" fontId="64" fillId="0" borderId="19" xfId="106" applyFont="1" applyFill="1" applyBorder="1" applyAlignment="1">
      <alignment horizontal="left"/>
    </xf>
    <xf numFmtId="0" fontId="64" fillId="0" borderId="19" xfId="92" applyFont="1" applyFill="1" applyBorder="1" applyAlignment="1">
      <alignment horizontal="left"/>
    </xf>
    <xf numFmtId="40" fontId="64" fillId="0" borderId="14" xfId="92" applyNumberFormat="1" applyFont="1" applyFill="1" applyBorder="1"/>
    <xf numFmtId="0" fontId="64" fillId="0" borderId="19" xfId="92" applyFont="1" applyFill="1" applyBorder="1" applyAlignment="1">
      <alignment vertical="center"/>
    </xf>
    <xf numFmtId="0" fontId="64" fillId="0" borderId="14" xfId="62" applyFont="1" applyFill="1" applyBorder="1" applyAlignment="1">
      <alignment horizontal="right"/>
    </xf>
    <xf numFmtId="188" fontId="64" fillId="0" borderId="23" xfId="84" applyFont="1" applyFill="1" applyBorder="1" applyAlignment="1">
      <alignment horizontal="right" vertical="center"/>
    </xf>
    <xf numFmtId="0" fontId="64" fillId="0" borderId="20" xfId="62" applyFont="1" applyFill="1" applyBorder="1" applyAlignment="1">
      <alignment horizontal="left" vertical="center"/>
    </xf>
    <xf numFmtId="49" fontId="64" fillId="0" borderId="20" xfId="62" applyNumberFormat="1" applyFont="1" applyFill="1" applyBorder="1" applyAlignment="1">
      <alignment horizontal="left"/>
    </xf>
    <xf numFmtId="3" fontId="64" fillId="0" borderId="20" xfId="56" applyNumberFormat="1" applyFont="1" applyFill="1" applyBorder="1" applyAlignment="1">
      <alignment horizontal="left" vertical="center"/>
    </xf>
    <xf numFmtId="0" fontId="63" fillId="0" borderId="20" xfId="106" applyFont="1" applyFill="1" applyBorder="1" applyAlignment="1">
      <alignment horizontal="center" vertical="center"/>
    </xf>
    <xf numFmtId="0" fontId="64" fillId="0" borderId="14" xfId="106" applyFont="1" applyFill="1" applyBorder="1" applyAlignment="1">
      <alignment vertical="center"/>
    </xf>
    <xf numFmtId="3" fontId="64" fillId="0" borderId="20" xfId="106" applyNumberFormat="1" applyFont="1" applyFill="1" applyBorder="1" applyAlignment="1">
      <alignment horizontal="right" vertical="center"/>
    </xf>
    <xf numFmtId="3" fontId="64" fillId="0" borderId="19" xfId="106" applyNumberFormat="1" applyFont="1" applyFill="1" applyBorder="1" applyAlignment="1">
      <alignment vertical="center"/>
    </xf>
    <xf numFmtId="3" fontId="64" fillId="0" borderId="20" xfId="56" quotePrefix="1" applyNumberFormat="1" applyFont="1" applyFill="1" applyBorder="1" applyAlignment="1">
      <alignment horizontal="left" vertical="center"/>
    </xf>
    <xf numFmtId="0" fontId="64" fillId="0" borderId="18" xfId="106" quotePrefix="1" applyFont="1" applyFill="1" applyBorder="1" applyAlignment="1">
      <alignment horizontal="left" vertical="center"/>
    </xf>
    <xf numFmtId="0" fontId="64" fillId="0" borderId="19" xfId="0" applyFont="1" applyFill="1" applyBorder="1" applyAlignment="1">
      <alignment vertical="center"/>
    </xf>
    <xf numFmtId="0" fontId="63" fillId="0" borderId="20" xfId="0" applyFont="1" applyFill="1" applyBorder="1" applyAlignment="1">
      <alignment horizontal="centerContinuous" vertical="center"/>
    </xf>
    <xf numFmtId="0" fontId="64" fillId="0" borderId="18" xfId="0" quotePrefix="1" applyFont="1" applyFill="1" applyBorder="1" applyAlignment="1">
      <alignment horizontal="left" vertical="center"/>
    </xf>
    <xf numFmtId="2" fontId="64" fillId="0" borderId="14" xfId="0" applyNumberFormat="1" applyFont="1" applyFill="1" applyBorder="1" applyAlignment="1">
      <alignment horizontal="right" vertical="center"/>
    </xf>
    <xf numFmtId="0" fontId="73" fillId="0" borderId="14" xfId="0" applyFont="1" applyFill="1" applyBorder="1" applyAlignment="1">
      <alignment horizontal="center" vertical="center"/>
    </xf>
    <xf numFmtId="0" fontId="63" fillId="0" borderId="14" xfId="0" applyFont="1" applyFill="1" applyBorder="1" applyAlignment="1">
      <alignment horizontal="center" vertical="center"/>
    </xf>
    <xf numFmtId="43" fontId="63" fillId="0" borderId="19" xfId="0" applyNumberFormat="1" applyFont="1" applyFill="1" applyBorder="1" applyAlignment="1">
      <alignment vertical="center"/>
    </xf>
    <xf numFmtId="43" fontId="63" fillId="0" borderId="20" xfId="0" applyNumberFormat="1" applyFont="1" applyFill="1" applyBorder="1" applyAlignment="1">
      <alignment vertical="center"/>
    </xf>
    <xf numFmtId="43" fontId="64" fillId="0" borderId="20" xfId="84" applyNumberFormat="1" applyFont="1" applyFill="1" applyBorder="1" applyAlignment="1">
      <alignment horizontal="right" vertical="center"/>
    </xf>
    <xf numFmtId="43" fontId="64" fillId="0" borderId="30" xfId="0" applyNumberFormat="1" applyFont="1" applyFill="1" applyBorder="1" applyAlignment="1">
      <alignment vertical="center"/>
    </xf>
    <xf numFmtId="0" fontId="64" fillId="0" borderId="0" xfId="96" applyFont="1" applyFill="1" applyAlignment="1">
      <alignment vertical="center"/>
    </xf>
    <xf numFmtId="0" fontId="63" fillId="0" borderId="4" xfId="96" quotePrefix="1" applyFont="1" applyFill="1" applyBorder="1" applyAlignment="1">
      <alignment horizontal="left" vertical="center"/>
    </xf>
    <xf numFmtId="0" fontId="64" fillId="0" borderId="2" xfId="96" quotePrefix="1" applyFont="1" applyFill="1" applyBorder="1" applyAlignment="1">
      <alignment horizontal="left" vertical="center"/>
    </xf>
    <xf numFmtId="0" fontId="64" fillId="0" borderId="5" xfId="96" applyFont="1" applyFill="1" applyBorder="1" applyAlignment="1">
      <alignment vertical="center"/>
    </xf>
    <xf numFmtId="0" fontId="63" fillId="0" borderId="2" xfId="96" applyFont="1" applyFill="1" applyBorder="1" applyAlignment="1">
      <alignment vertical="center"/>
    </xf>
    <xf numFmtId="0" fontId="64" fillId="0" borderId="2" xfId="96" applyFont="1" applyFill="1" applyBorder="1" applyAlignment="1">
      <alignment vertical="center"/>
    </xf>
    <xf numFmtId="0" fontId="63" fillId="0" borderId="4" xfId="96" applyFont="1" applyFill="1" applyBorder="1" applyAlignment="1">
      <alignment horizontal="left" vertical="center"/>
    </xf>
    <xf numFmtId="0" fontId="64" fillId="0" borderId="4" xfId="96" applyFont="1" applyFill="1" applyBorder="1" applyAlignment="1">
      <alignment horizontal="left" vertical="center"/>
    </xf>
    <xf numFmtId="0" fontId="63" fillId="0" borderId="5" xfId="96" applyFont="1" applyFill="1" applyBorder="1" applyAlignment="1">
      <alignment vertical="center"/>
    </xf>
    <xf numFmtId="0" fontId="64" fillId="0" borderId="4" xfId="96" quotePrefix="1" applyFont="1" applyFill="1" applyBorder="1" applyAlignment="1">
      <alignment horizontal="left" vertical="center"/>
    </xf>
    <xf numFmtId="0" fontId="64" fillId="0" borderId="5" xfId="0" applyFont="1" applyFill="1" applyBorder="1" applyAlignment="1">
      <alignment vertical="center"/>
    </xf>
    <xf numFmtId="0" fontId="64" fillId="0" borderId="0" xfId="0" applyFont="1" applyFill="1" applyAlignment="1">
      <alignment vertical="center"/>
    </xf>
    <xf numFmtId="0" fontId="64" fillId="0" borderId="6" xfId="0" applyFont="1" applyFill="1" applyBorder="1" applyAlignment="1">
      <alignment vertical="center"/>
    </xf>
    <xf numFmtId="0" fontId="64" fillId="0" borderId="7" xfId="0" applyFont="1" applyFill="1" applyBorder="1" applyAlignment="1">
      <alignment horizontal="centerContinuous" vertical="center"/>
    </xf>
    <xf numFmtId="0" fontId="64" fillId="0" borderId="8" xfId="0" applyFont="1" applyFill="1" applyBorder="1" applyAlignment="1">
      <alignment horizontal="centerContinuous" vertical="center"/>
    </xf>
    <xf numFmtId="0" fontId="64" fillId="0" borderId="8" xfId="0" applyFont="1" applyFill="1" applyBorder="1" applyAlignment="1">
      <alignment horizontal="center" vertical="center"/>
    </xf>
    <xf numFmtId="0" fontId="64" fillId="0" borderId="4" xfId="0" applyFont="1" applyFill="1" applyBorder="1" applyAlignment="1" applyProtection="1">
      <alignment horizontal="centerContinuous" vertical="center"/>
      <protection locked="0"/>
    </xf>
    <xf numFmtId="0" fontId="64" fillId="0" borderId="44" xfId="0" applyFont="1" applyFill="1" applyBorder="1" applyAlignment="1">
      <alignment vertical="center"/>
    </xf>
    <xf numFmtId="0" fontId="64" fillId="0" borderId="9" xfId="0" applyFont="1" applyFill="1" applyBorder="1" applyAlignment="1">
      <alignment horizontal="centerContinuous" vertical="center"/>
    </xf>
    <xf numFmtId="0" fontId="64" fillId="0" borderId="10" xfId="0" applyFont="1" applyFill="1" applyBorder="1" applyAlignment="1">
      <alignment vertical="center"/>
    </xf>
    <xf numFmtId="0" fontId="64" fillId="0" borderId="11" xfId="0" applyFont="1" applyFill="1" applyBorder="1" applyAlignment="1">
      <alignment vertical="center"/>
    </xf>
    <xf numFmtId="0" fontId="64" fillId="0" borderId="11" xfId="0" applyFont="1" applyFill="1" applyBorder="1" applyAlignment="1">
      <alignment horizontal="center" vertical="center"/>
    </xf>
    <xf numFmtId="0" fontId="64" fillId="0" borderId="43" xfId="0" applyFont="1" applyFill="1" applyBorder="1" applyAlignment="1">
      <alignment vertical="center"/>
    </xf>
    <xf numFmtId="0" fontId="64" fillId="0" borderId="9" xfId="0" applyFont="1" applyFill="1" applyBorder="1" applyAlignment="1">
      <alignment vertical="center"/>
    </xf>
    <xf numFmtId="0" fontId="64" fillId="0" borderId="12" xfId="0" applyFont="1" applyFill="1" applyBorder="1" applyAlignment="1">
      <alignment vertical="center"/>
    </xf>
    <xf numFmtId="0" fontId="64" fillId="0" borderId="12" xfId="0" applyFont="1" applyFill="1" applyBorder="1" applyAlignment="1">
      <alignment horizontal="center" vertical="center"/>
    </xf>
    <xf numFmtId="0" fontId="64" fillId="0" borderId="14" xfId="0" applyFont="1" applyFill="1" applyBorder="1" applyAlignment="1">
      <alignment vertical="center"/>
    </xf>
    <xf numFmtId="0" fontId="63" fillId="0" borderId="19" xfId="0" applyFont="1" applyFill="1" applyBorder="1" applyAlignment="1">
      <alignment horizontal="right" vertical="center"/>
    </xf>
    <xf numFmtId="0" fontId="63" fillId="0" borderId="18" xfId="0" quotePrefix="1" applyFont="1" applyFill="1" applyBorder="1" applyAlignment="1">
      <alignment horizontal="left" vertical="center"/>
    </xf>
    <xf numFmtId="190" fontId="64" fillId="0" borderId="14" xfId="0" applyNumberFormat="1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64" fillId="0" borderId="14" xfId="0" applyFont="1" applyFill="1" applyBorder="1" applyAlignment="1">
      <alignment horizontal="center"/>
    </xf>
    <xf numFmtId="0" fontId="64" fillId="0" borderId="19" xfId="0" applyFont="1" applyFill="1" applyBorder="1"/>
    <xf numFmtId="0" fontId="64" fillId="0" borderId="20" xfId="0" applyFont="1" applyFill="1" applyBorder="1"/>
    <xf numFmtId="0" fontId="64" fillId="0" borderId="18" xfId="0" quotePrefix="1" applyFont="1" applyFill="1" applyBorder="1" applyAlignment="1">
      <alignment horizontal="left"/>
    </xf>
    <xf numFmtId="188" fontId="64" fillId="0" borderId="14" xfId="0" applyNumberFormat="1" applyFont="1" applyFill="1" applyBorder="1"/>
    <xf numFmtId="43" fontId="64" fillId="0" borderId="14" xfId="0" applyNumberFormat="1" applyFont="1" applyFill="1" applyBorder="1"/>
    <xf numFmtId="0" fontId="64" fillId="0" borderId="19" xfId="0" quotePrefix="1" applyFont="1" applyFill="1" applyBorder="1" applyAlignment="1">
      <alignment horizontal="left"/>
    </xf>
    <xf numFmtId="0" fontId="70" fillId="0" borderId="20" xfId="0" applyFont="1" applyFill="1" applyBorder="1"/>
    <xf numFmtId="0" fontId="70" fillId="0" borderId="18" xfId="0" quotePrefix="1" applyFont="1" applyFill="1" applyBorder="1" applyAlignment="1">
      <alignment horizontal="left"/>
    </xf>
    <xf numFmtId="0" fontId="64" fillId="0" borderId="19" xfId="99" applyFont="1" applyFill="1" applyBorder="1" applyAlignment="1">
      <alignment horizontal="left"/>
    </xf>
    <xf numFmtId="0" fontId="64" fillId="0" borderId="19" xfId="0" applyFont="1" applyFill="1" applyBorder="1" applyAlignment="1">
      <alignment horizontal="left"/>
    </xf>
    <xf numFmtId="0" fontId="63" fillId="0" borderId="20" xfId="0" quotePrefix="1" applyFont="1" applyFill="1" applyBorder="1" applyAlignment="1">
      <alignment horizontal="left" vertical="center"/>
    </xf>
    <xf numFmtId="3" fontId="64" fillId="0" borderId="18" xfId="99" applyNumberFormat="1" applyFont="1" applyFill="1" applyBorder="1" applyAlignment="1">
      <alignment horizontal="right"/>
    </xf>
    <xf numFmtId="0" fontId="64" fillId="0" borderId="14" xfId="99" applyFont="1" applyFill="1" applyBorder="1" applyAlignment="1">
      <alignment horizontal="right"/>
    </xf>
    <xf numFmtId="0" fontId="65" fillId="0" borderId="14" xfId="0" applyFont="1" applyFill="1" applyBorder="1" applyAlignment="1">
      <alignment horizontal="center"/>
    </xf>
    <xf numFmtId="3" fontId="64" fillId="0" borderId="18" xfId="99" applyNumberFormat="1" applyFont="1" applyFill="1" applyBorder="1"/>
    <xf numFmtId="3" fontId="64" fillId="0" borderId="14" xfId="99" applyNumberFormat="1" applyFont="1" applyFill="1" applyBorder="1" applyAlignment="1">
      <alignment horizontal="right"/>
    </xf>
    <xf numFmtId="188" fontId="65" fillId="0" borderId="20" xfId="84" applyFont="1" applyFill="1" applyBorder="1" applyAlignment="1">
      <alignment horizontal="right" vertical="center"/>
    </xf>
    <xf numFmtId="43" fontId="65" fillId="0" borderId="30" xfId="0" applyNumberFormat="1" applyFont="1" applyFill="1" applyBorder="1" applyAlignment="1">
      <alignment vertical="center"/>
    </xf>
    <xf numFmtId="43" fontId="64" fillId="0" borderId="14" xfId="99" applyNumberFormat="1" applyFont="1" applyFill="1" applyBorder="1" applyAlignment="1">
      <alignment horizontal="center"/>
    </xf>
    <xf numFmtId="43" fontId="64" fillId="0" borderId="14" xfId="99" applyNumberFormat="1" applyFont="1" applyFill="1" applyBorder="1" applyAlignment="1">
      <alignment horizontal="right"/>
    </xf>
    <xf numFmtId="0" fontId="64" fillId="0" borderId="19" xfId="99" applyFont="1" applyFill="1" applyBorder="1"/>
    <xf numFmtId="43" fontId="64" fillId="0" borderId="14" xfId="0" applyNumberFormat="1" applyFont="1" applyFill="1" applyBorder="1" applyAlignment="1">
      <alignment horizontal="center"/>
    </xf>
    <xf numFmtId="0" fontId="64" fillId="0" borderId="14" xfId="0" applyFont="1" applyFill="1" applyBorder="1" applyAlignment="1">
      <alignment horizontal="right"/>
    </xf>
    <xf numFmtId="4" fontId="64" fillId="0" borderId="14" xfId="0" applyNumberFormat="1" applyFont="1" applyFill="1" applyBorder="1" applyAlignment="1">
      <alignment horizontal="right"/>
    </xf>
    <xf numFmtId="0" fontId="64" fillId="0" borderId="19" xfId="0" applyFont="1" applyFill="1" applyBorder="1" applyAlignment="1">
      <alignment horizontal="left" vertical="center"/>
    </xf>
    <xf numFmtId="0" fontId="63" fillId="0" borderId="18" xfId="0" applyFont="1" applyFill="1" applyBorder="1" applyAlignment="1">
      <alignment horizontal="left" vertical="center"/>
    </xf>
    <xf numFmtId="188" fontId="64" fillId="0" borderId="2" xfId="84" applyFont="1" applyFill="1" applyBorder="1" applyAlignment="1">
      <alignment horizontal="right" vertical="center"/>
    </xf>
    <xf numFmtId="43" fontId="64" fillId="0" borderId="3" xfId="0" applyNumberFormat="1" applyFont="1" applyFill="1" applyBorder="1" applyAlignment="1">
      <alignment vertical="center"/>
    </xf>
    <xf numFmtId="188" fontId="64" fillId="0" borderId="0" xfId="84" applyFont="1" applyFill="1" applyBorder="1" applyAlignment="1">
      <alignment horizontal="right" vertical="center"/>
    </xf>
    <xf numFmtId="0" fontId="63" fillId="0" borderId="19" xfId="0" applyFont="1" applyFill="1" applyBorder="1" applyAlignment="1">
      <alignment horizontal="left"/>
    </xf>
    <xf numFmtId="190" fontId="64" fillId="0" borderId="0" xfId="84" applyNumberFormat="1" applyFont="1" applyFill="1" applyBorder="1" applyAlignment="1">
      <alignment horizontal="right" vertical="center"/>
    </xf>
    <xf numFmtId="3" fontId="64" fillId="0" borderId="14" xfId="0" applyNumberFormat="1" applyFont="1" applyFill="1" applyBorder="1" applyAlignment="1">
      <alignment horizontal="center"/>
    </xf>
    <xf numFmtId="0" fontId="64" fillId="0" borderId="24" xfId="0" applyFont="1" applyFill="1" applyBorder="1" applyAlignment="1">
      <alignment horizontal="center" vertical="center"/>
    </xf>
    <xf numFmtId="0" fontId="63" fillId="0" borderId="29" xfId="0" applyFont="1" applyFill="1" applyBorder="1" applyAlignment="1">
      <alignment horizontal="centerContinuous" vertical="center"/>
    </xf>
    <xf numFmtId="0" fontId="64" fillId="0" borderId="25" xfId="0" applyFont="1" applyFill="1" applyBorder="1" applyAlignment="1">
      <alignment horizontal="centerContinuous" vertical="center"/>
    </xf>
    <xf numFmtId="0" fontId="63" fillId="0" borderId="26" xfId="0" applyFont="1" applyFill="1" applyBorder="1" applyAlignment="1">
      <alignment horizontal="left" vertical="center"/>
    </xf>
    <xf numFmtId="188" fontId="65" fillId="0" borderId="2" xfId="84" applyFont="1" applyFill="1" applyBorder="1" applyAlignment="1">
      <alignment horizontal="right" vertical="center"/>
    </xf>
    <xf numFmtId="0" fontId="64" fillId="0" borderId="0" xfId="0" quotePrefix="1" applyFont="1" applyFill="1" applyAlignment="1">
      <alignment horizontal="left" vertical="center"/>
    </xf>
    <xf numFmtId="0" fontId="65" fillId="0" borderId="12" xfId="0" applyFont="1" applyFill="1" applyBorder="1" applyAlignment="1">
      <alignment horizontal="center"/>
    </xf>
    <xf numFmtId="0" fontId="64" fillId="0" borderId="28" xfId="0" applyFont="1" applyFill="1" applyBorder="1" applyAlignment="1">
      <alignment vertical="center"/>
    </xf>
    <xf numFmtId="0" fontId="64" fillId="0" borderId="13" xfId="0" applyFont="1" applyFill="1" applyBorder="1" applyAlignment="1">
      <alignment vertical="center"/>
    </xf>
    <xf numFmtId="190" fontId="65" fillId="0" borderId="20" xfId="84" applyNumberFormat="1" applyFont="1" applyFill="1" applyBorder="1" applyAlignment="1">
      <alignment horizontal="right" vertical="center"/>
    </xf>
    <xf numFmtId="0" fontId="63" fillId="0" borderId="19" xfId="0" applyFont="1" applyFill="1" applyBorder="1" applyAlignment="1">
      <alignment horizontal="centerContinuous" vertical="center"/>
    </xf>
    <xf numFmtId="3" fontId="65" fillId="0" borderId="14" xfId="0" applyNumberFormat="1" applyFont="1" applyFill="1" applyBorder="1" applyAlignment="1">
      <alignment horizontal="center"/>
    </xf>
    <xf numFmtId="192" fontId="64" fillId="0" borderId="30" xfId="0" applyNumberFormat="1" applyFont="1" applyFill="1" applyBorder="1" applyAlignment="1">
      <alignment vertical="center"/>
    </xf>
    <xf numFmtId="0" fontId="65" fillId="0" borderId="20" xfId="0" applyFont="1" applyFill="1" applyBorder="1"/>
    <xf numFmtId="0" fontId="65" fillId="0" borderId="18" xfId="0" quotePrefix="1" applyFont="1" applyFill="1" applyBorder="1" applyAlignment="1">
      <alignment horizontal="left"/>
    </xf>
    <xf numFmtId="0" fontId="64" fillId="0" borderId="20" xfId="0" applyFont="1" applyFill="1" applyBorder="1" applyAlignment="1">
      <alignment horizontal="centerContinuous" vertical="center"/>
    </xf>
    <xf numFmtId="0" fontId="65" fillId="0" borderId="19" xfId="99" applyFont="1" applyFill="1" applyBorder="1"/>
    <xf numFmtId="0" fontId="63" fillId="0" borderId="20" xfId="0" applyFont="1" applyFill="1" applyBorder="1"/>
    <xf numFmtId="43" fontId="64" fillId="0" borderId="14" xfId="0" applyNumberFormat="1" applyFont="1" applyFill="1" applyBorder="1" applyAlignment="1">
      <alignment horizontal="right" vertical="center"/>
    </xf>
    <xf numFmtId="43" fontId="64" fillId="0" borderId="34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14" xfId="0" applyFont="1" applyFill="1" applyBorder="1" applyAlignment="1">
      <alignment horizontal="center" vertical="center"/>
    </xf>
    <xf numFmtId="0" fontId="36" fillId="0" borderId="20" xfId="0" applyFont="1" applyFill="1" applyBorder="1"/>
    <xf numFmtId="0" fontId="36" fillId="0" borderId="20" xfId="0" applyFont="1" applyFill="1" applyBorder="1" applyAlignment="1">
      <alignment horizontal="left" vertical="center"/>
    </xf>
    <xf numFmtId="0" fontId="36" fillId="0" borderId="18" xfId="0" quotePrefix="1" applyFont="1" applyFill="1" applyBorder="1" applyAlignment="1">
      <alignment horizontal="left" vertical="center"/>
    </xf>
    <xf numFmtId="0" fontId="36" fillId="0" borderId="14" xfId="0" applyFont="1" applyFill="1" applyBorder="1" applyAlignment="1">
      <alignment horizontal="right"/>
    </xf>
    <xf numFmtId="43" fontId="36" fillId="0" borderId="14" xfId="84" applyNumberFormat="1" applyFont="1" applyFill="1" applyBorder="1"/>
    <xf numFmtId="43" fontId="36" fillId="0" borderId="20" xfId="84" applyNumberFormat="1" applyFont="1" applyFill="1" applyBorder="1"/>
    <xf numFmtId="43" fontId="36" fillId="0" borderId="19" xfId="84" applyNumberFormat="1" applyFont="1" applyFill="1" applyBorder="1" applyAlignment="1">
      <alignment horizontal="right" vertical="center"/>
    </xf>
    <xf numFmtId="43" fontId="36" fillId="0" borderId="30" xfId="0" applyNumberFormat="1" applyFont="1" applyFill="1" applyBorder="1" applyAlignment="1">
      <alignment vertical="center"/>
    </xf>
    <xf numFmtId="0" fontId="36" fillId="0" borderId="19" xfId="0" applyFont="1" applyFill="1" applyBorder="1" applyAlignment="1">
      <alignment horizontal="left" vertical="center"/>
    </xf>
    <xf numFmtId="43" fontId="36" fillId="0" borderId="14" xfId="84" applyNumberFormat="1" applyFont="1" applyFill="1" applyBorder="1" applyAlignment="1">
      <alignment horizontal="right" vertical="center"/>
    </xf>
    <xf numFmtId="43" fontId="36" fillId="0" borderId="14" xfId="84" applyNumberFormat="1" applyFont="1" applyFill="1" applyBorder="1" applyAlignment="1">
      <alignment vertical="center"/>
    </xf>
    <xf numFmtId="43" fontId="36" fillId="0" borderId="34" xfId="0" applyNumberFormat="1" applyFont="1" applyFill="1" applyBorder="1" applyAlignment="1">
      <alignment vertical="center"/>
    </xf>
    <xf numFmtId="43" fontId="64" fillId="0" borderId="0" xfId="84" applyNumberFormat="1" applyFont="1" applyFill="1" applyBorder="1" applyAlignment="1">
      <alignment horizontal="right" vertical="center"/>
    </xf>
    <xf numFmtId="0" fontId="63" fillId="0" borderId="18" xfId="0" applyFont="1" applyFill="1" applyBorder="1" applyAlignment="1">
      <alignment vertical="center"/>
    </xf>
    <xf numFmtId="0" fontId="64" fillId="0" borderId="20" xfId="0" applyFont="1" applyFill="1" applyBorder="1" applyAlignment="1">
      <alignment horizontal="center"/>
    </xf>
    <xf numFmtId="0" fontId="64" fillId="0" borderId="20" xfId="0" applyFont="1" applyFill="1" applyBorder="1" applyAlignment="1">
      <alignment vertical="center"/>
    </xf>
    <xf numFmtId="2" fontId="64" fillId="0" borderId="14" xfId="0" applyNumberFormat="1" applyFont="1" applyFill="1" applyBorder="1"/>
    <xf numFmtId="0" fontId="105" fillId="0" borderId="0" xfId="0" applyFont="1" applyFill="1" applyAlignment="1">
      <alignment vertical="center"/>
    </xf>
    <xf numFmtId="0" fontId="36" fillId="0" borderId="20" xfId="0" applyFont="1" applyFill="1" applyBorder="1" applyAlignment="1">
      <alignment horizontal="center"/>
    </xf>
    <xf numFmtId="0" fontId="35" fillId="0" borderId="18" xfId="0" applyFont="1" applyFill="1" applyBorder="1" applyAlignment="1">
      <alignment vertical="center"/>
    </xf>
    <xf numFmtId="2" fontId="36" fillId="0" borderId="14" xfId="0" applyNumberFormat="1" applyFont="1" applyFill="1" applyBorder="1"/>
    <xf numFmtId="188" fontId="36" fillId="0" borderId="20" xfId="84" applyFont="1" applyFill="1" applyBorder="1"/>
    <xf numFmtId="43" fontId="36" fillId="0" borderId="20" xfId="84" applyNumberFormat="1" applyFont="1" applyFill="1" applyBorder="1" applyAlignment="1">
      <alignment horizontal="right" vertical="center"/>
    </xf>
    <xf numFmtId="0" fontId="36" fillId="0" borderId="19" xfId="94" applyFont="1" applyFill="1" applyBorder="1" applyAlignment="1">
      <alignment horizontal="left"/>
    </xf>
    <xf numFmtId="0" fontId="36" fillId="0" borderId="14" xfId="0" applyFont="1" applyFill="1" applyBorder="1" applyAlignment="1">
      <alignment horizontal="right" vertical="center"/>
    </xf>
    <xf numFmtId="188" fontId="36" fillId="0" borderId="14" xfId="84" applyFont="1" applyFill="1" applyBorder="1" applyAlignment="1">
      <alignment vertical="center"/>
    </xf>
    <xf numFmtId="0" fontId="64" fillId="0" borderId="20" xfId="94" applyFont="1" applyFill="1" applyBorder="1" applyAlignment="1">
      <alignment horizontal="left"/>
    </xf>
    <xf numFmtId="0" fontId="64" fillId="0" borderId="20" xfId="0" applyFont="1" applyFill="1" applyBorder="1" applyAlignment="1">
      <alignment horizontal="left"/>
    </xf>
    <xf numFmtId="43" fontId="64" fillId="0" borderId="19" xfId="0" applyNumberFormat="1" applyFont="1" applyFill="1" applyBorder="1" applyAlignment="1">
      <alignment vertical="center"/>
    </xf>
    <xf numFmtId="0" fontId="63" fillId="0" borderId="20" xfId="0" applyFont="1" applyFill="1" applyBorder="1" applyAlignment="1">
      <alignment vertical="center"/>
    </xf>
    <xf numFmtId="0" fontId="36" fillId="0" borderId="20" xfId="0" applyFont="1" applyFill="1" applyBorder="1" applyAlignment="1">
      <alignment vertical="center"/>
    </xf>
    <xf numFmtId="2" fontId="36" fillId="0" borderId="20" xfId="84" applyNumberFormat="1" applyFont="1" applyFill="1" applyBorder="1"/>
    <xf numFmtId="0" fontId="64" fillId="0" borderId="19" xfId="94" applyFont="1" applyFill="1" applyBorder="1" applyAlignment="1">
      <alignment horizontal="left"/>
    </xf>
    <xf numFmtId="2" fontId="64" fillId="0" borderId="14" xfId="0" applyNumberFormat="1" applyFont="1" applyFill="1" applyBorder="1" applyAlignment="1">
      <alignment horizontal="right"/>
    </xf>
    <xf numFmtId="43" fontId="65" fillId="0" borderId="20" xfId="84" applyNumberFormat="1" applyFont="1" applyFill="1" applyBorder="1" applyAlignment="1">
      <alignment horizontal="right" vertical="center"/>
    </xf>
    <xf numFmtId="16" fontId="64" fillId="0" borderId="20" xfId="0" applyNumberFormat="1" applyFont="1" applyFill="1" applyBorder="1" applyAlignment="1">
      <alignment horizontal="center"/>
    </xf>
    <xf numFmtId="190" fontId="64" fillId="0" borderId="19" xfId="84" applyNumberFormat="1" applyFont="1" applyFill="1" applyBorder="1" applyAlignment="1">
      <alignment horizontal="right" vertical="center"/>
    </xf>
    <xf numFmtId="43" fontId="64" fillId="0" borderId="0" xfId="0" applyNumberFormat="1" applyFont="1" applyFill="1" applyAlignment="1">
      <alignment vertical="center"/>
    </xf>
    <xf numFmtId="0" fontId="39" fillId="0" borderId="19" xfId="0" applyFont="1" applyFill="1" applyBorder="1"/>
    <xf numFmtId="43" fontId="65" fillId="0" borderId="0" xfId="84" applyNumberFormat="1" applyFont="1" applyFill="1" applyBorder="1" applyAlignment="1">
      <alignment horizontal="right" vertical="center"/>
    </xf>
    <xf numFmtId="0" fontId="64" fillId="0" borderId="19" xfId="0" applyFont="1" applyFill="1" applyBorder="1" applyAlignment="1">
      <alignment horizontal="center"/>
    </xf>
    <xf numFmtId="0" fontId="64" fillId="0" borderId="18" xfId="0" applyFont="1" applyFill="1" applyBorder="1"/>
    <xf numFmtId="190" fontId="64" fillId="0" borderId="14" xfId="0" applyNumberFormat="1" applyFont="1" applyFill="1" applyBorder="1" applyAlignment="1">
      <alignment horizontal="right" vertical="center"/>
    </xf>
    <xf numFmtId="0" fontId="64" fillId="0" borderId="19" xfId="0" applyFont="1" applyFill="1" applyBorder="1" applyAlignment="1">
      <alignment vertical="top"/>
    </xf>
    <xf numFmtId="209" fontId="64" fillId="0" borderId="14" xfId="100" applyNumberFormat="1" applyFont="1" applyFill="1" applyBorder="1" applyAlignment="1">
      <alignment horizontal="center" vertical="top"/>
    </xf>
    <xf numFmtId="209" fontId="64" fillId="0" borderId="14" xfId="100" applyNumberFormat="1" applyFont="1" applyFill="1" applyBorder="1"/>
    <xf numFmtId="209" fontId="64" fillId="0" borderId="14" xfId="54" applyNumberFormat="1" applyFont="1" applyFill="1" applyBorder="1" applyAlignment="1">
      <alignment vertical="top"/>
    </xf>
    <xf numFmtId="0" fontId="64" fillId="0" borderId="19" xfId="54" quotePrefix="1" applyFont="1" applyFill="1" applyBorder="1" applyAlignment="1">
      <alignment vertical="center"/>
    </xf>
    <xf numFmtId="209" fontId="64" fillId="0" borderId="14" xfId="0" applyNumberFormat="1" applyFont="1" applyFill="1" applyBorder="1" applyAlignment="1">
      <alignment horizontal="right" vertical="top"/>
    </xf>
    <xf numFmtId="192" fontId="64" fillId="0" borderId="19" xfId="0" applyNumberFormat="1" applyFont="1" applyFill="1" applyBorder="1" applyAlignment="1">
      <alignment horizontal="right" vertical="center"/>
    </xf>
    <xf numFmtId="43" fontId="64" fillId="0" borderId="14" xfId="100" applyNumberFormat="1" applyFont="1" applyFill="1" applyBorder="1" applyAlignment="1">
      <alignment horizontal="right" vertical="top"/>
    </xf>
    <xf numFmtId="43" fontId="64" fillId="0" borderId="14" xfId="100" applyNumberFormat="1" applyFont="1" applyFill="1" applyBorder="1"/>
    <xf numFmtId="43" fontId="64" fillId="0" borderId="19" xfId="0" applyNumberFormat="1" applyFont="1" applyFill="1" applyBorder="1" applyAlignment="1">
      <alignment horizontal="right" vertical="center"/>
    </xf>
    <xf numFmtId="0" fontId="64" fillId="0" borderId="19" xfId="90" quotePrefix="1" applyFont="1" applyFill="1" applyBorder="1"/>
    <xf numFmtId="43" fontId="64" fillId="0" borderId="14" xfId="0" applyNumberFormat="1" applyFont="1" applyFill="1" applyBorder="1" applyAlignment="1" applyProtection="1">
      <alignment horizontal="right" vertical="center"/>
      <protection locked="0"/>
    </xf>
    <xf numFmtId="43" fontId="64" fillId="0" borderId="19" xfId="0" applyNumberFormat="1" applyFont="1" applyFill="1" applyBorder="1" applyAlignment="1" applyProtection="1">
      <alignment horizontal="right" vertical="center"/>
      <protection locked="0"/>
    </xf>
    <xf numFmtId="2" fontId="64" fillId="0" borderId="14" xfId="0" applyNumberFormat="1" applyFont="1" applyFill="1" applyBorder="1" applyAlignment="1">
      <alignment horizontal="right" vertical="center" wrapText="1"/>
    </xf>
    <xf numFmtId="0" fontId="64" fillId="0" borderId="19" xfId="101" applyFont="1" applyFill="1" applyBorder="1" applyAlignment="1">
      <alignment horizontal="left"/>
    </xf>
    <xf numFmtId="0" fontId="64" fillId="0" borderId="20" xfId="101" applyFont="1" applyFill="1" applyBorder="1" applyAlignment="1">
      <alignment horizontal="left"/>
    </xf>
    <xf numFmtId="0" fontId="63" fillId="0" borderId="18" xfId="101" applyFont="1" applyFill="1" applyBorder="1" applyAlignment="1">
      <alignment horizontal="center" vertical="center"/>
    </xf>
    <xf numFmtId="0" fontId="64" fillId="0" borderId="14" xfId="101" applyFont="1" applyFill="1" applyBorder="1" applyAlignment="1">
      <alignment horizontal="center"/>
    </xf>
    <xf numFmtId="43" fontId="101" fillId="0" borderId="19" xfId="103" applyNumberFormat="1" applyFont="1" applyFill="1" applyBorder="1" applyAlignment="1">
      <alignment horizontal="right" vertical="center"/>
    </xf>
    <xf numFmtId="0" fontId="63" fillId="0" borderId="20" xfId="101" applyFont="1" applyFill="1" applyBorder="1" applyAlignment="1">
      <alignment horizontal="left"/>
    </xf>
    <xf numFmtId="0" fontId="63" fillId="0" borderId="19" xfId="90" applyFont="1" applyFill="1" applyBorder="1"/>
    <xf numFmtId="0" fontId="63" fillId="0" borderId="14" xfId="0" applyFont="1" applyFill="1" applyBorder="1" applyAlignment="1">
      <alignment horizontal="right" vertical="center"/>
    </xf>
    <xf numFmtId="1" fontId="64" fillId="0" borderId="14" xfId="0" applyNumberFormat="1" applyFont="1" applyFill="1" applyBorder="1" applyAlignment="1">
      <alignment horizontal="center" vertical="center"/>
    </xf>
    <xf numFmtId="0" fontId="64" fillId="0" borderId="20" xfId="0" quotePrefix="1" applyFont="1" applyFill="1" applyBorder="1" applyAlignment="1">
      <alignment horizontal="left" vertical="center"/>
    </xf>
    <xf numFmtId="0" fontId="68" fillId="0" borderId="19" xfId="90" quotePrefix="1" applyFont="1" applyFill="1" applyBorder="1"/>
    <xf numFmtId="0" fontId="68" fillId="0" borderId="20" xfId="0" applyFont="1" applyFill="1" applyBorder="1" applyAlignment="1">
      <alignment horizontal="left" vertical="center"/>
    </xf>
    <xf numFmtId="0" fontId="68" fillId="0" borderId="18" xfId="0" applyFont="1" applyFill="1" applyBorder="1" applyAlignment="1">
      <alignment horizontal="left" vertical="center"/>
    </xf>
    <xf numFmtId="0" fontId="63" fillId="0" borderId="19" xfId="0" applyFont="1" applyFill="1" applyBorder="1" applyAlignment="1">
      <alignment vertical="top"/>
    </xf>
    <xf numFmtId="0" fontId="64" fillId="0" borderId="20" xfId="90" applyFont="1" applyFill="1" applyBorder="1" applyAlignment="1">
      <alignment horizontal="right"/>
    </xf>
    <xf numFmtId="190" fontId="64" fillId="0" borderId="20" xfId="84" applyNumberFormat="1" applyFont="1" applyFill="1" applyBorder="1" applyAlignment="1">
      <alignment horizontal="right" vertical="center"/>
    </xf>
    <xf numFmtId="0" fontId="64" fillId="0" borderId="19" xfId="54" applyFont="1" applyFill="1" applyBorder="1" applyAlignment="1">
      <alignment vertical="center"/>
    </xf>
    <xf numFmtId="209" fontId="64" fillId="0" borderId="14" xfId="100" applyNumberFormat="1" applyFont="1" applyFill="1" applyBorder="1" applyAlignment="1">
      <alignment horizontal="right"/>
    </xf>
    <xf numFmtId="0" fontId="64" fillId="0" borderId="19" xfId="0" quotePrefix="1" applyFont="1" applyFill="1" applyBorder="1" applyAlignment="1">
      <alignment vertical="top"/>
    </xf>
    <xf numFmtId="209" fontId="64" fillId="0" borderId="14" xfId="0" applyNumberFormat="1" applyFont="1" applyFill="1" applyBorder="1" applyAlignment="1">
      <alignment horizontal="right"/>
    </xf>
    <xf numFmtId="209" fontId="64" fillId="0" borderId="14" xfId="0" applyNumberFormat="1" applyFont="1" applyFill="1" applyBorder="1"/>
    <xf numFmtId="0" fontId="64" fillId="0" borderId="19" xfId="89" applyFont="1" applyFill="1" applyBorder="1" applyAlignment="1">
      <alignment horizontal="left"/>
    </xf>
    <xf numFmtId="0" fontId="64" fillId="0" borderId="20" xfId="89" applyFont="1" applyFill="1" applyBorder="1" applyAlignment="1">
      <alignment horizontal="left"/>
    </xf>
    <xf numFmtId="0" fontId="63" fillId="0" borderId="18" xfId="89" applyFont="1" applyFill="1" applyBorder="1" applyAlignment="1">
      <alignment horizontal="center" vertical="center"/>
    </xf>
    <xf numFmtId="0" fontId="64" fillId="0" borderId="14" xfId="89" applyFont="1" applyFill="1" applyBorder="1" applyAlignment="1">
      <alignment horizontal="center"/>
    </xf>
    <xf numFmtId="0" fontId="63" fillId="0" borderId="19" xfId="0" quotePrefix="1" applyFont="1" applyFill="1" applyBorder="1" applyAlignment="1">
      <alignment vertical="center"/>
    </xf>
    <xf numFmtId="0" fontId="63" fillId="0" borderId="18" xfId="0" quotePrefix="1" applyFont="1" applyFill="1" applyBorder="1" applyAlignment="1">
      <alignment vertical="center"/>
    </xf>
    <xf numFmtId="0" fontId="64" fillId="0" borderId="19" xfId="0" quotePrefix="1" applyFont="1" applyFill="1" applyBorder="1" applyAlignment="1">
      <alignment vertical="center"/>
    </xf>
    <xf numFmtId="0" fontId="63" fillId="0" borderId="20" xfId="0" quotePrefix="1" applyFont="1" applyFill="1" applyBorder="1" applyAlignment="1">
      <alignment vertical="center"/>
    </xf>
    <xf numFmtId="0" fontId="64" fillId="0" borderId="20" xfId="0" quotePrefix="1" applyFont="1" applyFill="1" applyBorder="1" applyAlignment="1">
      <alignment vertical="center"/>
    </xf>
    <xf numFmtId="0" fontId="64" fillId="0" borderId="19" xfId="0" applyFont="1" applyFill="1" applyBorder="1" applyAlignment="1" applyProtection="1">
      <alignment horizontal="left"/>
      <protection locked="0"/>
    </xf>
    <xf numFmtId="0" fontId="63" fillId="0" borderId="20" xfId="0" applyFont="1" applyFill="1" applyBorder="1" applyAlignment="1">
      <alignment horizontal="center" vertical="center"/>
    </xf>
    <xf numFmtId="0" fontId="63" fillId="0" borderId="19" xfId="0" applyFont="1" applyFill="1" applyBorder="1" applyAlignment="1">
      <alignment vertical="center"/>
    </xf>
    <xf numFmtId="0" fontId="74" fillId="0" borderId="20" xfId="0" quotePrefix="1" applyFont="1" applyFill="1" applyBorder="1" applyAlignment="1">
      <alignment horizontal="center" vertical="center"/>
    </xf>
    <xf numFmtId="192" fontId="63" fillId="0" borderId="19" xfId="0" applyNumberFormat="1" applyFont="1" applyFill="1" applyBorder="1" applyAlignment="1">
      <alignment vertical="center"/>
    </xf>
    <xf numFmtId="3" fontId="64" fillId="0" borderId="19" xfId="0" applyNumberFormat="1" applyFont="1" applyFill="1" applyBorder="1" applyAlignment="1">
      <alignment vertical="center"/>
    </xf>
    <xf numFmtId="0" fontId="64" fillId="0" borderId="14" xfId="129" applyFont="1" applyFill="1" applyBorder="1" applyAlignment="1">
      <alignment horizontal="center" vertical="center"/>
    </xf>
    <xf numFmtId="0" fontId="63" fillId="0" borderId="19" xfId="129" quotePrefix="1" applyFont="1" applyFill="1" applyBorder="1" applyAlignment="1">
      <alignment vertical="center"/>
    </xf>
    <xf numFmtId="0" fontId="63" fillId="0" borderId="18" xfId="129" quotePrefix="1" applyFont="1" applyFill="1" applyBorder="1" applyAlignment="1">
      <alignment vertical="center"/>
    </xf>
    <xf numFmtId="0" fontId="74" fillId="0" borderId="20" xfId="129" quotePrefix="1" applyFont="1" applyFill="1" applyBorder="1" applyAlignment="1">
      <alignment horizontal="center" vertical="center"/>
    </xf>
    <xf numFmtId="0" fontId="64" fillId="0" borderId="14" xfId="129" applyFont="1" applyFill="1" applyBorder="1" applyAlignment="1">
      <alignment vertical="center"/>
    </xf>
    <xf numFmtId="0" fontId="64" fillId="0" borderId="14" xfId="129" applyFont="1" applyFill="1" applyBorder="1" applyAlignment="1">
      <alignment horizontal="right" vertical="center"/>
    </xf>
    <xf numFmtId="3" fontId="64" fillId="0" borderId="19" xfId="129" applyNumberFormat="1" applyFont="1" applyFill="1" applyBorder="1" applyAlignment="1">
      <alignment vertical="center"/>
    </xf>
    <xf numFmtId="0" fontId="64" fillId="0" borderId="20" xfId="62" quotePrefix="1" applyFont="1" applyFill="1" applyBorder="1" applyAlignment="1">
      <alignment horizontal="left" vertical="center"/>
    </xf>
    <xf numFmtId="0" fontId="64" fillId="0" borderId="14" xfId="62" applyFont="1" applyFill="1" applyBorder="1" applyAlignment="1">
      <alignment horizontal="center" vertical="center"/>
    </xf>
    <xf numFmtId="0" fontId="64" fillId="0" borderId="14" xfId="0" quotePrefix="1" applyFont="1" applyFill="1" applyBorder="1" applyAlignment="1">
      <alignment horizontal="center" vertical="center"/>
    </xf>
    <xf numFmtId="0" fontId="74" fillId="0" borderId="18" xfId="0" quotePrefix="1" applyFont="1" applyFill="1" applyBorder="1" applyAlignment="1">
      <alignment horizontal="center" vertical="center"/>
    </xf>
    <xf numFmtId="0" fontId="75" fillId="0" borderId="18" xfId="0" applyFont="1" applyFill="1" applyBorder="1"/>
    <xf numFmtId="0" fontId="76" fillId="0" borderId="20" xfId="0" applyFont="1" applyFill="1" applyBorder="1" applyAlignment="1">
      <alignment horizontal="left"/>
    </xf>
    <xf numFmtId="0" fontId="64" fillId="0" borderId="14" xfId="0" quotePrefix="1" applyFont="1" applyFill="1" applyBorder="1" applyAlignment="1">
      <alignment horizontal="center"/>
    </xf>
    <xf numFmtId="4" fontId="36" fillId="0" borderId="19" xfId="0" applyNumberFormat="1" applyFont="1" applyFill="1" applyBorder="1" applyAlignment="1">
      <alignment horizontal="left" vertical="center"/>
    </xf>
    <xf numFmtId="0" fontId="38" fillId="0" borderId="20" xfId="0" quotePrefix="1" applyFont="1" applyFill="1" applyBorder="1" applyAlignment="1">
      <alignment vertical="center"/>
    </xf>
    <xf numFmtId="0" fontId="98" fillId="0" borderId="18" xfId="0" quotePrefix="1" applyFont="1" applyFill="1" applyBorder="1" applyAlignment="1">
      <alignment horizontal="center" vertical="center"/>
    </xf>
    <xf numFmtId="0" fontId="36" fillId="0" borderId="49" xfId="0" applyFont="1" applyFill="1" applyBorder="1" applyAlignment="1">
      <alignment horizontal="center"/>
    </xf>
    <xf numFmtId="39" fontId="36" fillId="0" borderId="14" xfId="0" applyNumberFormat="1" applyFont="1" applyFill="1" applyBorder="1" applyAlignment="1">
      <alignment horizontal="right" vertical="center"/>
    </xf>
    <xf numFmtId="4" fontId="36" fillId="0" borderId="14" xfId="0" applyNumberFormat="1" applyFont="1" applyFill="1" applyBorder="1" applyAlignment="1">
      <alignment horizontal="right" vertical="center"/>
    </xf>
    <xf numFmtId="39" fontId="36" fillId="0" borderId="14" xfId="0" applyNumberFormat="1" applyFont="1" applyFill="1" applyBorder="1" applyAlignment="1">
      <alignment horizontal="right"/>
    </xf>
    <xf numFmtId="188" fontId="36" fillId="0" borderId="20" xfId="84" applyFont="1" applyFill="1" applyBorder="1" applyAlignment="1">
      <alignment horizontal="right" vertical="center"/>
    </xf>
    <xf numFmtId="0" fontId="36" fillId="0" borderId="19" xfId="0" quotePrefix="1" applyFont="1" applyFill="1" applyBorder="1" applyAlignment="1">
      <alignment vertical="center"/>
    </xf>
    <xf numFmtId="0" fontId="98" fillId="0" borderId="20" xfId="0" quotePrefix="1" applyFont="1" applyFill="1" applyBorder="1" applyAlignment="1">
      <alignment horizontal="center" vertical="center"/>
    </xf>
    <xf numFmtId="4" fontId="36" fillId="0" borderId="14" xfId="0" applyNumberFormat="1" applyFont="1" applyFill="1" applyBorder="1"/>
    <xf numFmtId="0" fontId="36" fillId="0" borderId="14" xfId="0" applyFont="1" applyFill="1" applyBorder="1" applyAlignment="1">
      <alignment horizontal="center"/>
    </xf>
    <xf numFmtId="0" fontId="36" fillId="0" borderId="19" xfId="0" applyFont="1" applyFill="1" applyBorder="1" applyAlignment="1">
      <alignment horizontal="left"/>
    </xf>
    <xf numFmtId="37" fontId="36" fillId="0" borderId="14" xfId="0" applyNumberFormat="1" applyFont="1" applyFill="1" applyBorder="1" applyAlignment="1">
      <alignment horizontal="center"/>
    </xf>
    <xf numFmtId="0" fontId="36" fillId="0" borderId="20" xfId="0" quotePrefix="1" applyFont="1" applyFill="1" applyBorder="1" applyAlignment="1">
      <alignment horizontal="left" vertical="center"/>
    </xf>
    <xf numFmtId="0" fontId="36" fillId="0" borderId="20" xfId="0" quotePrefix="1" applyFont="1" applyFill="1" applyBorder="1" applyAlignment="1">
      <alignment vertical="center"/>
    </xf>
    <xf numFmtId="0" fontId="36" fillId="0" borderId="14" xfId="62" applyFont="1" applyFill="1" applyBorder="1" applyAlignment="1">
      <alignment horizontal="center"/>
    </xf>
    <xf numFmtId="0" fontId="36" fillId="0" borderId="20" xfId="91" applyFont="1" applyFill="1" applyBorder="1" applyAlignment="1">
      <alignment vertical="center"/>
    </xf>
    <xf numFmtId="0" fontId="98" fillId="0" borderId="20" xfId="0" quotePrefix="1" applyFont="1" applyFill="1" applyBorder="1" applyAlignment="1">
      <alignment horizontal="centerContinuous" vertical="center"/>
    </xf>
    <xf numFmtId="0" fontId="36" fillId="0" borderId="14" xfId="0" applyFont="1" applyFill="1" applyBorder="1" applyAlignment="1">
      <alignment horizontal="left"/>
    </xf>
    <xf numFmtId="0" fontId="36" fillId="0" borderId="20" xfId="0" applyFont="1" applyFill="1" applyBorder="1" applyAlignment="1">
      <alignment horizontal="centerContinuous"/>
    </xf>
    <xf numFmtId="39" fontId="36" fillId="0" borderId="18" xfId="0" applyNumberFormat="1" applyFont="1" applyFill="1" applyBorder="1" applyAlignment="1">
      <alignment horizontal="right"/>
    </xf>
    <xf numFmtId="192" fontId="64" fillId="0" borderId="14" xfId="0" applyNumberFormat="1" applyFont="1" applyFill="1" applyBorder="1" applyAlignment="1">
      <alignment vertical="center"/>
    </xf>
    <xf numFmtId="4" fontId="64" fillId="0" borderId="19" xfId="0" applyNumberFormat="1" applyFont="1" applyFill="1" applyBorder="1" applyAlignment="1">
      <alignment horizontal="left" vertical="center"/>
    </xf>
    <xf numFmtId="0" fontId="74" fillId="0" borderId="45" xfId="0" quotePrefix="1" applyFont="1" applyFill="1" applyBorder="1" applyAlignment="1">
      <alignment horizontal="center" vertical="center"/>
    </xf>
    <xf numFmtId="0" fontId="64" fillId="0" borderId="49" xfId="0" applyFont="1" applyFill="1" applyBorder="1" applyAlignment="1">
      <alignment horizontal="center"/>
    </xf>
    <xf numFmtId="39" fontId="64" fillId="0" borderId="14" xfId="0" applyNumberFormat="1" applyFont="1" applyFill="1" applyBorder="1" applyAlignment="1">
      <alignment horizontal="right" vertical="center"/>
    </xf>
    <xf numFmtId="4" fontId="64" fillId="0" borderId="14" xfId="0" applyNumberFormat="1" applyFont="1" applyFill="1" applyBorder="1" applyAlignment="1">
      <alignment horizontal="right" vertical="center"/>
    </xf>
    <xf numFmtId="0" fontId="64" fillId="0" borderId="19" xfId="62" applyFont="1" applyFill="1" applyBorder="1" applyAlignment="1">
      <alignment horizontal="left"/>
    </xf>
    <xf numFmtId="4" fontId="64" fillId="0" borderId="14" xfId="62" applyNumberFormat="1" applyFont="1" applyFill="1" applyBorder="1"/>
    <xf numFmtId="0" fontId="77" fillId="0" borderId="14" xfId="0" applyFont="1" applyFill="1" applyBorder="1" applyAlignment="1">
      <alignment horizontal="center"/>
    </xf>
    <xf numFmtId="37" fontId="64" fillId="0" borderId="14" xfId="0" applyNumberFormat="1" applyFont="1" applyFill="1" applyBorder="1" applyAlignment="1">
      <alignment horizontal="center"/>
    </xf>
    <xf numFmtId="0" fontId="64" fillId="0" borderId="20" xfId="0" applyFont="1" applyFill="1" applyBorder="1" applyAlignment="1">
      <alignment horizontal="centerContinuous"/>
    </xf>
    <xf numFmtId="0" fontId="73" fillId="0" borderId="14" xfId="0" quotePrefix="1" applyFont="1" applyFill="1" applyBorder="1" applyAlignment="1">
      <alignment horizontal="center" vertical="center"/>
    </xf>
    <xf numFmtId="39" fontId="64" fillId="0" borderId="14" xfId="0" applyNumberFormat="1" applyFont="1" applyFill="1" applyBorder="1" applyAlignment="1">
      <alignment horizontal="right"/>
    </xf>
    <xf numFmtId="39" fontId="64" fillId="0" borderId="19" xfId="0" applyNumberFormat="1" applyFont="1" applyFill="1" applyBorder="1" applyAlignment="1">
      <alignment horizontal="right"/>
    </xf>
    <xf numFmtId="0" fontId="64" fillId="0" borderId="20" xfId="62" applyFont="1" applyFill="1" applyBorder="1" applyAlignment="1">
      <alignment vertical="center"/>
    </xf>
    <xf numFmtId="39" fontId="64" fillId="0" borderId="19" xfId="0" applyNumberFormat="1" applyFont="1" applyFill="1" applyBorder="1" applyAlignment="1">
      <alignment horizontal="right" vertical="center"/>
    </xf>
    <xf numFmtId="39" fontId="64" fillId="0" borderId="19" xfId="0" applyNumberFormat="1" applyFont="1" applyFill="1" applyBorder="1" applyAlignment="1">
      <alignment vertical="center"/>
    </xf>
    <xf numFmtId="0" fontId="68" fillId="0" borderId="18" xfId="0" applyFont="1" applyFill="1" applyBorder="1" applyAlignment="1">
      <alignment vertical="center"/>
    </xf>
    <xf numFmtId="0" fontId="103" fillId="0" borderId="20" xfId="0" quotePrefix="1" applyFont="1" applyFill="1" applyBorder="1" applyAlignment="1">
      <alignment horizontal="center" vertical="center"/>
    </xf>
    <xf numFmtId="188" fontId="68" fillId="0" borderId="30" xfId="0" applyNumberFormat="1" applyFont="1" applyFill="1" applyBorder="1" applyAlignment="1">
      <alignment vertical="center"/>
    </xf>
    <xf numFmtId="0" fontId="68" fillId="0" borderId="0" xfId="0" applyFont="1" applyFill="1" applyAlignment="1">
      <alignment vertical="center"/>
    </xf>
    <xf numFmtId="0" fontId="102" fillId="0" borderId="14" xfId="0" applyFont="1" applyFill="1" applyBorder="1" applyAlignment="1">
      <alignment horizontal="center" vertical="center"/>
    </xf>
    <xf numFmtId="0" fontId="68" fillId="0" borderId="19" xfId="0" applyFont="1" applyFill="1" applyBorder="1" applyAlignment="1">
      <alignment vertical="center"/>
    </xf>
    <xf numFmtId="0" fontId="68" fillId="0" borderId="14" xfId="0" applyFont="1" applyFill="1" applyBorder="1" applyAlignment="1">
      <alignment horizontal="center" vertical="center"/>
    </xf>
    <xf numFmtId="0" fontId="68" fillId="0" borderId="14" xfId="0" applyFont="1" applyFill="1" applyBorder="1" applyAlignment="1">
      <alignment horizontal="right" vertical="center"/>
    </xf>
    <xf numFmtId="192" fontId="68" fillId="0" borderId="19" xfId="0" applyNumberFormat="1" applyFont="1" applyFill="1" applyBorder="1" applyAlignment="1">
      <alignment vertical="center"/>
    </xf>
    <xf numFmtId="40" fontId="74" fillId="0" borderId="20" xfId="0" quotePrefix="1" applyNumberFormat="1" applyFont="1" applyFill="1" applyBorder="1" applyAlignment="1">
      <alignment horizontal="center" vertical="center"/>
    </xf>
    <xf numFmtId="39" fontId="64" fillId="0" borderId="14" xfId="0" applyNumberFormat="1" applyFont="1" applyFill="1" applyBorder="1"/>
    <xf numFmtId="40" fontId="64" fillId="0" borderId="14" xfId="0" applyNumberFormat="1" applyFont="1" applyFill="1" applyBorder="1" applyAlignment="1">
      <alignment horizontal="right" vertical="center"/>
    </xf>
    <xf numFmtId="40" fontId="63" fillId="0" borderId="19" xfId="0" applyNumberFormat="1" applyFont="1" applyFill="1" applyBorder="1" applyAlignment="1">
      <alignment vertical="center"/>
    </xf>
    <xf numFmtId="0" fontId="64" fillId="0" borderId="20" xfId="91" applyFont="1" applyFill="1" applyBorder="1" applyAlignment="1">
      <alignment vertical="center"/>
    </xf>
    <xf numFmtId="0" fontId="74" fillId="0" borderId="20" xfId="0" quotePrefix="1" applyFont="1" applyFill="1" applyBorder="1" applyAlignment="1">
      <alignment horizontal="centerContinuous" vertical="center"/>
    </xf>
    <xf numFmtId="49" fontId="64" fillId="0" borderId="14" xfId="90" applyNumberFormat="1" applyFont="1" applyFill="1" applyBorder="1" applyAlignment="1">
      <alignment horizontal="left" vertical="center"/>
    </xf>
    <xf numFmtId="188" fontId="64" fillId="0" borderId="20" xfId="84" applyFont="1" applyFill="1" applyBorder="1" applyAlignment="1">
      <alignment vertical="center"/>
    </xf>
    <xf numFmtId="43" fontId="64" fillId="0" borderId="2" xfId="84" applyNumberFormat="1" applyFont="1" applyFill="1" applyBorder="1" applyAlignment="1">
      <alignment horizontal="right" vertical="center"/>
    </xf>
    <xf numFmtId="0" fontId="63" fillId="0" borderId="45" xfId="0" applyFont="1" applyFill="1" applyBorder="1" applyAlignment="1">
      <alignment horizontal="left" vertical="center"/>
    </xf>
    <xf numFmtId="0" fontId="63" fillId="0" borderId="14" xfId="91" applyFont="1" applyFill="1" applyBorder="1" applyAlignment="1">
      <alignment horizontal="center" vertical="center"/>
    </xf>
    <xf numFmtId="0" fontId="63" fillId="0" borderId="19" xfId="91" applyFont="1" applyFill="1" applyBorder="1" applyAlignment="1">
      <alignment vertical="center"/>
    </xf>
    <xf numFmtId="0" fontId="35" fillId="0" borderId="19" xfId="62" applyFont="1" applyFill="1" applyBorder="1" applyAlignment="1">
      <alignment vertical="center"/>
    </xf>
    <xf numFmtId="0" fontId="35" fillId="0" borderId="20" xfId="62" applyFont="1" applyFill="1" applyBorder="1" applyAlignment="1">
      <alignment vertical="center"/>
    </xf>
    <xf numFmtId="0" fontId="35" fillId="0" borderId="18" xfId="62" applyFont="1" applyFill="1" applyBorder="1" applyAlignment="1">
      <alignment vertical="center"/>
    </xf>
    <xf numFmtId="0" fontId="36" fillId="0" borderId="19" xfId="62" quotePrefix="1" applyFont="1" applyFill="1" applyBorder="1" applyAlignment="1">
      <alignment vertical="center"/>
    </xf>
    <xf numFmtId="0" fontId="36" fillId="0" borderId="20" xfId="62" applyFont="1" applyFill="1" applyBorder="1" applyAlignment="1">
      <alignment vertical="center"/>
    </xf>
    <xf numFmtId="0" fontId="36" fillId="0" borderId="18" xfId="62" applyFont="1" applyFill="1" applyBorder="1" applyAlignment="1">
      <alignment vertical="center"/>
    </xf>
    <xf numFmtId="0" fontId="36" fillId="0" borderId="20" xfId="62" applyFont="1" applyFill="1" applyBorder="1" applyAlignment="1">
      <alignment horizontal="left" vertical="center"/>
    </xf>
    <xf numFmtId="0" fontId="63" fillId="0" borderId="19" xfId="62" quotePrefix="1" applyFont="1" applyFill="1" applyBorder="1" applyAlignment="1">
      <alignment horizontal="left" vertical="center"/>
    </xf>
    <xf numFmtId="0" fontId="63" fillId="0" borderId="18" xfId="0" applyFont="1" applyFill="1" applyBorder="1" applyAlignment="1">
      <alignment horizontal="center" vertical="center"/>
    </xf>
    <xf numFmtId="0" fontId="35" fillId="0" borderId="14" xfId="91" applyFont="1" applyFill="1" applyBorder="1" applyAlignment="1">
      <alignment horizontal="center" vertical="center"/>
    </xf>
    <xf numFmtId="0" fontId="35" fillId="0" borderId="19" xfId="91" applyFont="1" applyFill="1" applyBorder="1" applyAlignment="1">
      <alignment vertical="center"/>
    </xf>
    <xf numFmtId="0" fontId="36" fillId="0" borderId="20" xfId="0" applyFont="1" applyFill="1" applyBorder="1" applyAlignment="1">
      <alignment horizontal="left"/>
    </xf>
    <xf numFmtId="0" fontId="35" fillId="0" borderId="20" xfId="0" applyFont="1" applyFill="1" applyBorder="1" applyAlignment="1">
      <alignment horizontal="center" vertical="center"/>
    </xf>
    <xf numFmtId="0" fontId="65" fillId="0" borderId="14" xfId="91" applyFont="1" applyFill="1" applyBorder="1" applyAlignment="1">
      <alignment horizontal="center" vertical="center"/>
    </xf>
    <xf numFmtId="0" fontId="64" fillId="0" borderId="19" xfId="91" applyFont="1" applyFill="1" applyBorder="1" applyAlignment="1">
      <alignment vertical="center"/>
    </xf>
    <xf numFmtId="0" fontId="64" fillId="0" borderId="14" xfId="91" applyFont="1" applyFill="1" applyBorder="1" applyAlignment="1">
      <alignment horizontal="center" vertical="center"/>
    </xf>
    <xf numFmtId="0" fontId="63" fillId="0" borderId="20" xfId="91" applyFont="1" applyFill="1" applyBorder="1" applyAlignment="1">
      <alignment horizontal="centerContinuous" vertical="center"/>
    </xf>
    <xf numFmtId="0" fontId="64" fillId="0" borderId="20" xfId="0" quotePrefix="1" applyFont="1" applyFill="1" applyBorder="1" applyAlignment="1">
      <alignment horizontal="centerContinuous" vertical="center"/>
    </xf>
    <xf numFmtId="0" fontId="63" fillId="0" borderId="19" xfId="91" applyFont="1" applyFill="1" applyBorder="1" applyAlignment="1">
      <alignment horizontal="left" vertical="center"/>
    </xf>
    <xf numFmtId="0" fontId="64" fillId="0" borderId="18" xfId="0" applyFont="1" applyFill="1" applyBorder="1" applyAlignment="1" applyProtection="1">
      <alignment horizontal="left"/>
      <protection locked="0"/>
    </xf>
    <xf numFmtId="0" fontId="78" fillId="0" borderId="20" xfId="0" quotePrefix="1" applyFont="1" applyFill="1" applyBorder="1" applyAlignment="1">
      <alignment horizontal="centerContinuous" vertical="center"/>
    </xf>
    <xf numFmtId="0" fontId="64" fillId="0" borderId="19" xfId="138" applyFont="1" applyFill="1" applyBorder="1" applyAlignment="1">
      <alignment horizontal="left"/>
    </xf>
    <xf numFmtId="0" fontId="64" fillId="0" borderId="19" xfId="91" applyFont="1" applyFill="1" applyBorder="1" applyAlignment="1">
      <alignment horizontal="left" vertical="center"/>
    </xf>
    <xf numFmtId="0" fontId="64" fillId="0" borderId="20" xfId="0" applyFont="1" applyFill="1" applyBorder="1" applyAlignment="1" applyProtection="1">
      <alignment horizontal="left"/>
      <protection locked="0"/>
    </xf>
    <xf numFmtId="0" fontId="65" fillId="0" borderId="14" xfId="0" quotePrefix="1" applyFont="1" applyFill="1" applyBorder="1" applyAlignment="1">
      <alignment horizontal="center" vertical="center"/>
    </xf>
    <xf numFmtId="0" fontId="79" fillId="0" borderId="49" xfId="0" applyFont="1" applyFill="1" applyBorder="1" applyAlignment="1">
      <alignment horizontal="center" vertical="center"/>
    </xf>
    <xf numFmtId="208" fontId="79" fillId="0" borderId="52" xfId="0" applyNumberFormat="1" applyFont="1" applyFill="1" applyBorder="1" applyAlignment="1">
      <alignment vertical="center"/>
    </xf>
    <xf numFmtId="0" fontId="66" fillId="0" borderId="20" xfId="0" applyFont="1" applyFill="1" applyBorder="1" applyAlignment="1">
      <alignment horizontal="center" vertical="center"/>
    </xf>
    <xf numFmtId="0" fontId="79" fillId="0" borderId="20" xfId="0" applyFont="1" applyFill="1" applyBorder="1" applyAlignment="1">
      <alignment horizontal="center" vertical="center"/>
    </xf>
    <xf numFmtId="208" fontId="79" fillId="0" borderId="20" xfId="0" applyNumberFormat="1" applyFont="1" applyFill="1" applyBorder="1" applyAlignment="1">
      <alignment vertical="center"/>
    </xf>
    <xf numFmtId="0" fontId="63" fillId="0" borderId="20" xfId="57" applyFont="1" applyFill="1" applyBorder="1" applyAlignment="1">
      <alignment vertical="center"/>
    </xf>
    <xf numFmtId="0" fontId="79" fillId="0" borderId="20" xfId="0" applyFont="1" applyFill="1" applyBorder="1" applyAlignment="1">
      <alignment vertical="center"/>
    </xf>
    <xf numFmtId="0" fontId="66" fillId="0" borderId="18" xfId="0" applyFont="1" applyFill="1" applyBorder="1" applyAlignment="1">
      <alignment horizontal="center" vertical="center"/>
    </xf>
    <xf numFmtId="0" fontId="65" fillId="0" borderId="14" xfId="0" applyFont="1" applyFill="1" applyBorder="1" applyAlignment="1">
      <alignment horizontal="center" vertical="center"/>
    </xf>
    <xf numFmtId="208" fontId="65" fillId="0" borderId="14" xfId="55" applyNumberFormat="1" applyFont="1" applyFill="1" applyBorder="1"/>
    <xf numFmtId="208" fontId="65" fillId="0" borderId="18" xfId="55" applyNumberFormat="1" applyFont="1" applyFill="1" applyBorder="1"/>
    <xf numFmtId="0" fontId="65" fillId="0" borderId="14" xfId="0" applyFont="1" applyFill="1" applyBorder="1" applyAlignment="1">
      <alignment horizontal="right" vertical="center"/>
    </xf>
    <xf numFmtId="0" fontId="66" fillId="0" borderId="20" xfId="57" applyFont="1" applyFill="1" applyBorder="1" applyAlignment="1">
      <alignment vertical="center"/>
    </xf>
    <xf numFmtId="3" fontId="65" fillId="0" borderId="14" xfId="0" quotePrefix="1" applyNumberFormat="1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208" fontId="63" fillId="0" borderId="20" xfId="0" applyNumberFormat="1" applyFont="1" applyFill="1" applyBorder="1" applyAlignment="1">
      <alignment horizontal="center" vertical="center"/>
    </xf>
    <xf numFmtId="208" fontId="63" fillId="0" borderId="19" xfId="0" applyNumberFormat="1" applyFont="1" applyFill="1" applyBorder="1" applyAlignment="1">
      <alignment horizontal="right" vertical="center"/>
    </xf>
    <xf numFmtId="3" fontId="64" fillId="0" borderId="14" xfId="0" quotePrefix="1" applyNumberFormat="1" applyFont="1" applyFill="1" applyBorder="1" applyAlignment="1">
      <alignment horizontal="center" vertical="center"/>
    </xf>
    <xf numFmtId="0" fontId="64" fillId="0" borderId="20" xfId="57" applyFont="1" applyFill="1" applyBorder="1" applyAlignment="1">
      <alignment vertical="center"/>
    </xf>
    <xf numFmtId="0" fontId="80" fillId="0" borderId="20" xfId="0" applyFont="1" applyFill="1" applyBorder="1" applyAlignment="1">
      <alignment vertical="center"/>
    </xf>
    <xf numFmtId="0" fontId="65" fillId="0" borderId="18" xfId="0" applyFont="1" applyFill="1" applyBorder="1" applyAlignment="1">
      <alignment horizontal="center" vertical="center"/>
    </xf>
    <xf numFmtId="0" fontId="64" fillId="0" borderId="20" xfId="57" quotePrefix="1" applyFont="1" applyFill="1" applyBorder="1" applyAlignment="1">
      <alignment vertical="center"/>
    </xf>
    <xf numFmtId="209" fontId="64" fillId="0" borderId="14" xfId="0" applyNumberFormat="1" applyFont="1" applyFill="1" applyBorder="1" applyAlignment="1">
      <alignment horizontal="center" vertical="top"/>
    </xf>
    <xf numFmtId="0" fontId="64" fillId="0" borderId="20" xfId="0" quotePrefix="1" applyFont="1" applyFill="1" applyBorder="1" applyAlignment="1">
      <alignment horizontal="left"/>
    </xf>
    <xf numFmtId="0" fontId="67" fillId="0" borderId="20" xfId="0" applyFont="1" applyFill="1" applyBorder="1" applyAlignment="1">
      <alignment horizontal="left" vertical="center"/>
    </xf>
    <xf numFmtId="0" fontId="68" fillId="0" borderId="18" xfId="0" quotePrefix="1" applyFont="1" applyFill="1" applyBorder="1" applyAlignment="1">
      <alignment horizontal="left" vertical="center"/>
    </xf>
    <xf numFmtId="0" fontId="68" fillId="0" borderId="30" xfId="0" applyFont="1" applyFill="1" applyBorder="1" applyAlignment="1">
      <alignment vertical="center"/>
    </xf>
    <xf numFmtId="0" fontId="67" fillId="0" borderId="19" xfId="0" applyFont="1" applyFill="1" applyBorder="1" applyAlignment="1">
      <alignment horizontal="left" vertical="center"/>
    </xf>
    <xf numFmtId="0" fontId="66" fillId="0" borderId="14" xfId="0" quotePrefix="1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left" vertical="center"/>
    </xf>
    <xf numFmtId="0" fontId="66" fillId="0" borderId="20" xfId="0" quotePrefix="1" applyFont="1" applyFill="1" applyBorder="1" applyAlignment="1">
      <alignment horizontal="left" vertical="center"/>
    </xf>
    <xf numFmtId="0" fontId="67" fillId="0" borderId="18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left" vertical="center"/>
    </xf>
    <xf numFmtId="0" fontId="65" fillId="0" borderId="20" xfId="0" quotePrefix="1" applyFont="1" applyFill="1" applyBorder="1" applyAlignment="1">
      <alignment horizontal="left" vertical="center"/>
    </xf>
    <xf numFmtId="192" fontId="65" fillId="0" borderId="20" xfId="0" applyNumberFormat="1" applyFont="1" applyFill="1" applyBorder="1" applyAlignment="1">
      <alignment vertical="center"/>
    </xf>
    <xf numFmtId="192" fontId="65" fillId="0" borderId="19" xfId="0" applyNumberFormat="1" applyFont="1" applyFill="1" applyBorder="1" applyAlignment="1">
      <alignment vertical="center"/>
    </xf>
    <xf numFmtId="49" fontId="65" fillId="0" borderId="20" xfId="0" applyNumberFormat="1" applyFont="1" applyFill="1" applyBorder="1" applyAlignment="1">
      <alignment horizontal="right" vertical="center"/>
    </xf>
    <xf numFmtId="0" fontId="67" fillId="0" borderId="19" xfId="0" applyFont="1" applyFill="1" applyBorder="1" applyAlignment="1">
      <alignment horizontal="centerContinuous" vertical="center"/>
    </xf>
    <xf numFmtId="0" fontId="68" fillId="0" borderId="20" xfId="0" applyFont="1" applyFill="1" applyBorder="1" applyAlignment="1">
      <alignment horizontal="centerContinuous" vertical="center"/>
    </xf>
    <xf numFmtId="0" fontId="67" fillId="0" borderId="18" xfId="0" applyFont="1" applyFill="1" applyBorder="1" applyAlignment="1">
      <alignment horizontal="left" vertical="center"/>
    </xf>
    <xf numFmtId="43" fontId="68" fillId="0" borderId="20" xfId="84" applyNumberFormat="1" applyFont="1" applyFill="1" applyBorder="1" applyAlignment="1">
      <alignment horizontal="right" vertical="center"/>
    </xf>
    <xf numFmtId="43" fontId="68" fillId="0" borderId="30" xfId="0" applyNumberFormat="1" applyFont="1" applyFill="1" applyBorder="1" applyAlignment="1">
      <alignment vertical="center"/>
    </xf>
    <xf numFmtId="43" fontId="68" fillId="0" borderId="0" xfId="84" applyNumberFormat="1" applyFont="1" applyFill="1" applyBorder="1" applyAlignment="1">
      <alignment horizontal="right" vertical="center"/>
    </xf>
    <xf numFmtId="0" fontId="64" fillId="0" borderId="19" xfId="0" applyFont="1" applyFill="1" applyBorder="1" applyAlignment="1">
      <alignment horizontal="center" vertical="center"/>
    </xf>
    <xf numFmtId="0" fontId="64" fillId="0" borderId="18" xfId="0" applyFont="1" applyFill="1" applyBorder="1" applyAlignment="1">
      <alignment horizontal="center" vertical="center"/>
    </xf>
    <xf numFmtId="0" fontId="64" fillId="0" borderId="14" xfId="0" applyFont="1" applyFill="1" applyBorder="1"/>
    <xf numFmtId="0" fontId="63" fillId="0" borderId="20" xfId="0" applyFont="1" applyFill="1" applyBorder="1" applyAlignment="1">
      <alignment horizontal="center"/>
    </xf>
    <xf numFmtId="0" fontId="64" fillId="0" borderId="19" xfId="57" applyFont="1" applyFill="1" applyBorder="1" applyAlignment="1">
      <alignment horizontal="left" vertical="center"/>
    </xf>
    <xf numFmtId="0" fontId="64" fillId="0" borderId="20" xfId="57" applyFont="1" applyFill="1" applyBorder="1" applyAlignment="1">
      <alignment horizontal="left" vertical="center"/>
    </xf>
    <xf numFmtId="0" fontId="64" fillId="0" borderId="18" xfId="57" applyFont="1" applyFill="1" applyBorder="1" applyAlignment="1">
      <alignment horizontal="left" vertical="center"/>
    </xf>
    <xf numFmtId="0" fontId="61" fillId="0" borderId="20" xfId="0" applyFont="1" applyFill="1" applyBorder="1" applyAlignment="1">
      <alignment horizontal="center" vertical="center"/>
    </xf>
    <xf numFmtId="0" fontId="61" fillId="0" borderId="18" xfId="0" applyFont="1" applyFill="1" applyBorder="1" applyAlignment="1">
      <alignment horizontal="center" vertical="center"/>
    </xf>
    <xf numFmtId="43" fontId="63" fillId="0" borderId="2" xfId="84" applyNumberFormat="1" applyFont="1" applyFill="1" applyBorder="1" applyAlignment="1">
      <alignment horizontal="right" vertical="center"/>
    </xf>
    <xf numFmtId="0" fontId="61" fillId="0" borderId="20" xfId="0" applyFont="1" applyFill="1" applyBorder="1" applyAlignment="1">
      <alignment horizontal="left" vertical="center" indent="3"/>
    </xf>
    <xf numFmtId="0" fontId="63" fillId="0" borderId="20" xfId="57" applyFont="1" applyFill="1" applyBorder="1" applyAlignment="1">
      <alignment horizontal="left" vertical="center" indent="2"/>
    </xf>
    <xf numFmtId="43" fontId="63" fillId="0" borderId="0" xfId="84" applyNumberFormat="1" applyFont="1" applyFill="1" applyBorder="1" applyAlignment="1">
      <alignment horizontal="right" vertical="center"/>
    </xf>
    <xf numFmtId="0" fontId="63" fillId="0" borderId="20" xfId="0" applyFont="1" applyFill="1" applyBorder="1" applyAlignment="1">
      <alignment horizontal="left" indent="3"/>
    </xf>
    <xf numFmtId="0" fontId="63" fillId="0" borderId="20" xfId="0" applyFont="1" applyFill="1" applyBorder="1" applyAlignment="1">
      <alignment horizontal="left"/>
    </xf>
    <xf numFmtId="188" fontId="96" fillId="0" borderId="0" xfId="84" applyFont="1" applyFill="1" applyAlignment="1">
      <alignment vertical="center"/>
    </xf>
    <xf numFmtId="0" fontId="36" fillId="0" borderId="30" xfId="0" applyFont="1" applyFill="1" applyBorder="1" applyAlignment="1">
      <alignment vertical="center"/>
    </xf>
    <xf numFmtId="188" fontId="96" fillId="0" borderId="20" xfId="84" applyFont="1" applyFill="1" applyBorder="1" applyAlignment="1">
      <alignment horizontal="right" vertical="center"/>
    </xf>
    <xf numFmtId="188" fontId="36" fillId="0" borderId="30" xfId="0" applyNumberFormat="1" applyFont="1" applyFill="1" applyBorder="1" applyAlignment="1">
      <alignment vertical="center"/>
    </xf>
    <xf numFmtId="0" fontId="35" fillId="0" borderId="19" xfId="62" quotePrefix="1" applyFont="1" applyFill="1" applyBorder="1" applyAlignment="1">
      <alignment horizontal="left" vertical="center"/>
    </xf>
    <xf numFmtId="0" fontId="35" fillId="0" borderId="18" xfId="0" applyFont="1" applyFill="1" applyBorder="1" applyAlignment="1">
      <alignment horizontal="center" vertical="center"/>
    </xf>
    <xf numFmtId="0" fontId="64" fillId="0" borderId="19" xfId="62" quotePrefix="1" applyFont="1" applyFill="1" applyBorder="1" applyAlignment="1">
      <alignment horizontal="left" vertical="center"/>
    </xf>
    <xf numFmtId="0" fontId="63" fillId="0" borderId="49" xfId="0" applyFont="1" applyFill="1" applyBorder="1" applyAlignment="1">
      <alignment horizontal="center" vertical="center"/>
    </xf>
    <xf numFmtId="2" fontId="63" fillId="0" borderId="52" xfId="0" applyNumberFormat="1" applyFont="1" applyFill="1" applyBorder="1" applyAlignment="1">
      <alignment vertical="center"/>
    </xf>
    <xf numFmtId="43" fontId="63" fillId="0" borderId="52" xfId="0" applyNumberFormat="1" applyFont="1" applyFill="1" applyBorder="1" applyAlignment="1">
      <alignment vertical="center"/>
    </xf>
    <xf numFmtId="2" fontId="63" fillId="0" borderId="20" xfId="0" applyNumberFormat="1" applyFont="1" applyFill="1" applyBorder="1" applyAlignment="1">
      <alignment vertical="center"/>
    </xf>
    <xf numFmtId="188" fontId="64" fillId="0" borderId="16" xfId="84" applyFont="1" applyFill="1" applyBorder="1" applyAlignment="1">
      <alignment horizontal="right" vertical="center"/>
    </xf>
    <xf numFmtId="0" fontId="65" fillId="0" borderId="19" xfId="0" applyFont="1" applyFill="1" applyBorder="1"/>
    <xf numFmtId="0" fontId="65" fillId="0" borderId="18" xfId="0" applyFont="1" applyFill="1" applyBorder="1" applyAlignment="1" applyProtection="1">
      <alignment horizontal="left"/>
      <protection locked="0"/>
    </xf>
    <xf numFmtId="0" fontId="65" fillId="0" borderId="19" xfId="0" applyFont="1" applyFill="1" applyBorder="1" applyAlignment="1">
      <alignment horizontal="left"/>
    </xf>
    <xf numFmtId="2" fontId="64" fillId="0" borderId="20" xfId="0" applyNumberFormat="1" applyFont="1" applyFill="1" applyBorder="1" applyAlignment="1">
      <alignment horizontal="right" vertical="center"/>
    </xf>
    <xf numFmtId="2" fontId="64" fillId="0" borderId="20" xfId="0" applyNumberFormat="1" applyFont="1" applyFill="1" applyBorder="1"/>
    <xf numFmtId="0" fontId="64" fillId="0" borderId="19" xfId="95" applyFont="1" applyFill="1" applyBorder="1"/>
    <xf numFmtId="0" fontId="64" fillId="0" borderId="20" xfId="95" applyFont="1" applyFill="1" applyBorder="1" applyAlignment="1">
      <alignment horizontal="left"/>
    </xf>
    <xf numFmtId="0" fontId="64" fillId="0" borderId="14" xfId="95" applyFont="1" applyFill="1" applyBorder="1" applyAlignment="1">
      <alignment horizontal="center"/>
    </xf>
    <xf numFmtId="0" fontId="64" fillId="0" borderId="18" xfId="95" applyFont="1" applyFill="1" applyBorder="1"/>
    <xf numFmtId="0" fontId="63" fillId="0" borderId="19" xfId="0" applyFont="1" applyFill="1" applyBorder="1" applyAlignment="1">
      <alignment horizontal="left" vertical="top"/>
    </xf>
    <xf numFmtId="0" fontId="62" fillId="0" borderId="14" xfId="0" applyFont="1" applyFill="1" applyBorder="1" applyAlignment="1">
      <alignment horizontal="center"/>
    </xf>
    <xf numFmtId="0" fontId="61" fillId="0" borderId="20" xfId="57" applyFont="1" applyFill="1" applyBorder="1" applyAlignment="1">
      <alignment horizontal="left" vertical="center" indent="2"/>
    </xf>
    <xf numFmtId="0" fontId="62" fillId="0" borderId="20" xfId="0" applyFont="1" applyFill="1" applyBorder="1"/>
    <xf numFmtId="0" fontId="62" fillId="0" borderId="19" xfId="0" applyFont="1" applyFill="1" applyBorder="1"/>
    <xf numFmtId="0" fontId="63" fillId="0" borderId="29" xfId="0" applyFont="1" applyFill="1" applyBorder="1" applyAlignment="1">
      <alignment horizontal="left" vertical="center"/>
    </xf>
    <xf numFmtId="0" fontId="64" fillId="0" borderId="21" xfId="0" applyFont="1" applyFill="1" applyBorder="1" applyAlignment="1">
      <alignment horizontal="center" vertical="center"/>
    </xf>
    <xf numFmtId="0" fontId="63" fillId="0" borderId="27" xfId="0" applyFont="1" applyFill="1" applyBorder="1" applyAlignment="1">
      <alignment vertical="center"/>
    </xf>
    <xf numFmtId="0" fontId="63" fillId="0" borderId="28" xfId="0" applyFont="1" applyFill="1" applyBorder="1" applyAlignment="1">
      <alignment vertical="center"/>
    </xf>
    <xf numFmtId="0" fontId="64" fillId="0" borderId="28" xfId="0" applyFont="1" applyFill="1" applyBorder="1" applyAlignment="1">
      <alignment horizontal="left" vertical="center"/>
    </xf>
    <xf numFmtId="0" fontId="64" fillId="0" borderId="28" xfId="0" applyFont="1" applyFill="1" applyBorder="1" applyAlignment="1">
      <alignment horizontal="center" vertical="center"/>
    </xf>
    <xf numFmtId="0" fontId="63" fillId="0" borderId="15" xfId="0" applyFont="1" applyFill="1" applyBorder="1" applyAlignment="1">
      <alignment horizontal="left" vertical="center"/>
    </xf>
    <xf numFmtId="0" fontId="64" fillId="0" borderId="15" xfId="0" applyFont="1" applyFill="1" applyBorder="1" applyAlignment="1">
      <alignment horizontal="left" vertical="center"/>
    </xf>
    <xf numFmtId="0" fontId="64" fillId="0" borderId="29" xfId="0" applyFont="1" applyFill="1" applyBorder="1" applyAlignment="1">
      <alignment vertical="center"/>
    </xf>
    <xf numFmtId="0" fontId="63" fillId="0" borderId="25" xfId="0" applyFont="1" applyFill="1" applyBorder="1" applyAlignment="1">
      <alignment horizontal="centerContinuous" vertical="center"/>
    </xf>
    <xf numFmtId="0" fontId="64" fillId="0" borderId="25" xfId="0" applyFont="1" applyFill="1" applyBorder="1" applyAlignment="1">
      <alignment horizontal="left" vertical="center"/>
    </xf>
    <xf numFmtId="0" fontId="64" fillId="0" borderId="25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horizontal="centerContinuous" vertical="center"/>
    </xf>
    <xf numFmtId="188" fontId="64" fillId="16" borderId="14" xfId="84" applyFont="1" applyFill="1" applyBorder="1" applyAlignment="1">
      <alignment horizontal="right"/>
    </xf>
    <xf numFmtId="204" fontId="64" fillId="0" borderId="4" xfId="83" applyNumberFormat="1" applyFont="1" applyFill="1" applyBorder="1" applyAlignment="1">
      <alignment vertical="center"/>
    </xf>
    <xf numFmtId="204" fontId="64" fillId="0" borderId="5" xfId="83" applyNumberFormat="1" applyFont="1" applyFill="1" applyBorder="1" applyAlignment="1">
      <alignment horizontal="left" vertical="center"/>
    </xf>
    <xf numFmtId="204" fontId="64" fillId="0" borderId="4" xfId="84" applyNumberFormat="1" applyFont="1" applyFill="1" applyBorder="1" applyAlignment="1">
      <alignment horizontal="center" vertical="center"/>
    </xf>
    <xf numFmtId="204" fontId="64" fillId="0" borderId="2" xfId="84" applyNumberFormat="1" applyFont="1" applyFill="1" applyBorder="1" applyAlignment="1">
      <alignment horizontal="left" vertical="center"/>
    </xf>
    <xf numFmtId="204" fontId="64" fillId="0" borderId="0" xfId="96" applyNumberFormat="1" applyFont="1" applyFill="1" applyAlignment="1">
      <alignment vertical="center"/>
    </xf>
    <xf numFmtId="204" fontId="64" fillId="0" borderId="5" xfId="0" applyNumberFormat="1" applyFont="1" applyFill="1" applyBorder="1" applyAlignment="1" applyProtection="1">
      <alignment horizontal="centerContinuous" vertical="center"/>
      <protection locked="0"/>
    </xf>
    <xf numFmtId="204" fontId="64" fillId="0" borderId="5" xfId="84" applyNumberFormat="1" applyFont="1" applyFill="1" applyBorder="1" applyAlignment="1">
      <alignment horizontal="centerContinuous" vertical="center"/>
    </xf>
    <xf numFmtId="204" fontId="64" fillId="0" borderId="8" xfId="84" applyNumberFormat="1" applyFont="1" applyFill="1" applyBorder="1" applyAlignment="1">
      <alignment horizontal="center" vertical="center"/>
    </xf>
    <xf numFmtId="204" fontId="64" fillId="0" borderId="3" xfId="0" applyNumberFormat="1" applyFont="1" applyFill="1" applyBorder="1" applyAlignment="1">
      <alignment horizontal="center" vertical="center"/>
    </xf>
    <xf numFmtId="204" fontId="64" fillId="0" borderId="11" xfId="84" applyNumberFormat="1" applyFont="1" applyFill="1" applyBorder="1" applyAlignment="1">
      <alignment horizontal="centerContinuous" vertical="center"/>
    </xf>
    <xf numFmtId="204" fontId="64" fillId="0" borderId="11" xfId="84" applyNumberFormat="1" applyFont="1" applyFill="1" applyBorder="1" applyAlignment="1">
      <alignment vertical="center"/>
    </xf>
    <xf numFmtId="204" fontId="64" fillId="0" borderId="13" xfId="84" applyNumberFormat="1" applyFont="1" applyFill="1" applyBorder="1" applyAlignment="1">
      <alignment vertical="center"/>
    </xf>
    <xf numFmtId="204" fontId="64" fillId="0" borderId="12" xfId="0" applyNumberFormat="1" applyFont="1" applyFill="1" applyBorder="1" applyAlignment="1">
      <alignment vertical="center"/>
    </xf>
    <xf numFmtId="204" fontId="64" fillId="0" borderId="18" xfId="84" applyNumberFormat="1" applyFont="1" applyFill="1" applyBorder="1" applyAlignment="1">
      <alignment vertical="center"/>
    </xf>
    <xf numFmtId="204" fontId="64" fillId="0" borderId="14" xfId="0" applyNumberFormat="1" applyFont="1" applyFill="1" applyBorder="1" applyAlignment="1">
      <alignment vertical="center"/>
    </xf>
    <xf numFmtId="204" fontId="64" fillId="0" borderId="14" xfId="84" applyNumberFormat="1" applyFont="1" applyFill="1" applyBorder="1" applyAlignment="1"/>
    <xf numFmtId="204" fontId="64" fillId="0" borderId="14" xfId="0" applyNumberFormat="1" applyFont="1" applyFill="1" applyBorder="1"/>
    <xf numFmtId="204" fontId="64" fillId="0" borderId="0" xfId="84" applyNumberFormat="1" applyFont="1" applyFill="1" applyAlignment="1">
      <alignment vertical="center"/>
    </xf>
    <xf numFmtId="204" fontId="64" fillId="0" borderId="0" xfId="84" applyNumberFormat="1" applyFont="1" applyFill="1" applyAlignment="1">
      <alignment horizontal="left" vertical="center"/>
    </xf>
    <xf numFmtId="204" fontId="64" fillId="0" borderId="0" xfId="84" quotePrefix="1" applyNumberFormat="1" applyFont="1" applyFill="1" applyAlignment="1">
      <alignment horizontal="left" vertical="center"/>
    </xf>
    <xf numFmtId="204" fontId="64" fillId="0" borderId="0" xfId="84" applyNumberFormat="1" applyFont="1" applyFill="1" applyAlignment="1">
      <alignment horizontal="center" vertical="center"/>
    </xf>
    <xf numFmtId="204" fontId="63" fillId="0" borderId="0" xfId="84" applyNumberFormat="1" applyFont="1" applyFill="1" applyAlignment="1">
      <alignment horizontal="left" vertical="center"/>
    </xf>
    <xf numFmtId="204" fontId="64" fillId="0" borderId="0" xfId="84" applyNumberFormat="1" applyFont="1" applyFill="1" applyAlignment="1">
      <alignment horizontal="centerContinuous" vertical="center"/>
    </xf>
    <xf numFmtId="204" fontId="64" fillId="0" borderId="12" xfId="84" applyNumberFormat="1" applyFont="1" applyFill="1" applyBorder="1" applyAlignment="1">
      <alignment vertical="center"/>
    </xf>
    <xf numFmtId="204" fontId="64" fillId="0" borderId="14" xfId="84" applyNumberFormat="1" applyFont="1" applyFill="1" applyBorder="1" applyAlignment="1">
      <alignment vertical="center"/>
    </xf>
    <xf numFmtId="204" fontId="65" fillId="0" borderId="14" xfId="84" applyNumberFormat="1" applyFont="1" applyFill="1" applyBorder="1" applyAlignment="1"/>
    <xf numFmtId="204" fontId="65" fillId="0" borderId="14" xfId="0" applyNumberFormat="1" applyFont="1" applyFill="1" applyBorder="1"/>
    <xf numFmtId="204" fontId="63" fillId="0" borderId="14" xfId="84" applyNumberFormat="1" applyFont="1" applyFill="1" applyBorder="1" applyAlignment="1">
      <alignment vertical="center"/>
    </xf>
    <xf numFmtId="204" fontId="64" fillId="0" borderId="14" xfId="0" applyNumberFormat="1" applyFont="1" applyFill="1" applyBorder="1" applyAlignment="1">
      <alignment horizontal="right" vertical="center"/>
    </xf>
    <xf numFmtId="204" fontId="64" fillId="0" borderId="14" xfId="84" applyNumberFormat="1" applyFont="1" applyFill="1" applyBorder="1"/>
    <xf numFmtId="204" fontId="36" fillId="0" borderId="14" xfId="84" applyNumberFormat="1" applyFont="1" applyFill="1" applyBorder="1"/>
    <xf numFmtId="204" fontId="36" fillId="0" borderId="14" xfId="84" applyNumberFormat="1" applyFont="1" applyFill="1" applyBorder="1" applyAlignment="1">
      <alignment vertical="center"/>
    </xf>
    <xf numFmtId="204" fontId="36" fillId="0" borderId="14" xfId="0" applyNumberFormat="1" applyFont="1" applyFill="1" applyBorder="1" applyAlignment="1">
      <alignment horizontal="right" vertical="center"/>
    </xf>
    <xf numFmtId="204" fontId="64" fillId="0" borderId="14" xfId="26" applyNumberFormat="1" applyFont="1" applyFill="1" applyBorder="1"/>
    <xf numFmtId="204" fontId="36" fillId="0" borderId="14" xfId="0" applyNumberFormat="1" applyFont="1" applyFill="1" applyBorder="1" applyAlignment="1">
      <alignment vertical="center"/>
    </xf>
    <xf numFmtId="204" fontId="64" fillId="0" borderId="20" xfId="84" applyNumberFormat="1" applyFont="1" applyFill="1" applyBorder="1" applyAlignment="1">
      <alignment horizontal="center"/>
    </xf>
    <xf numFmtId="204" fontId="64" fillId="0" borderId="20" xfId="84" applyNumberFormat="1" applyFont="1" applyFill="1" applyBorder="1"/>
    <xf numFmtId="204" fontId="64" fillId="0" borderId="14" xfId="27" applyNumberFormat="1" applyFont="1" applyFill="1" applyBorder="1" applyAlignment="1">
      <alignment vertical="center"/>
    </xf>
    <xf numFmtId="204" fontId="64" fillId="0" borderId="14" xfId="27" applyNumberFormat="1" applyFont="1" applyFill="1" applyBorder="1" applyAlignment="1">
      <alignment vertical="top"/>
    </xf>
    <xf numFmtId="204" fontId="64" fillId="0" borderId="20" xfId="0" applyNumberFormat="1" applyFont="1" applyFill="1" applyBorder="1" applyAlignment="1">
      <alignment horizontal="right" vertical="center"/>
    </xf>
    <xf numFmtId="204" fontId="64" fillId="0" borderId="14" xfId="84" applyNumberFormat="1" applyFont="1" applyFill="1" applyBorder="1" applyAlignment="1">
      <alignment horizontal="right" vertical="center"/>
    </xf>
    <xf numFmtId="204" fontId="64" fillId="0" borderId="19" xfId="84" applyNumberFormat="1" applyFont="1" applyFill="1" applyBorder="1" applyAlignment="1">
      <alignment vertical="center"/>
    </xf>
    <xf numFmtId="204" fontId="64" fillId="0" borderId="18" xfId="84" applyNumberFormat="1" applyFont="1" applyFill="1" applyBorder="1" applyAlignment="1">
      <alignment horizontal="right" vertical="center"/>
    </xf>
    <xf numFmtId="204" fontId="64" fillId="0" borderId="14" xfId="0" quotePrefix="1" applyNumberFormat="1" applyFont="1" applyFill="1" applyBorder="1" applyAlignment="1" applyProtection="1">
      <alignment horizontal="right" vertical="center"/>
      <protection locked="0"/>
    </xf>
    <xf numFmtId="204" fontId="64" fillId="0" borderId="19" xfId="0" quotePrefix="1" applyNumberFormat="1" applyFont="1" applyFill="1" applyBorder="1" applyAlignment="1" applyProtection="1">
      <alignment horizontal="right" vertical="center"/>
      <protection locked="0"/>
    </xf>
    <xf numFmtId="204" fontId="64" fillId="0" borderId="18" xfId="0" applyNumberFormat="1" applyFont="1" applyFill="1" applyBorder="1" applyAlignment="1">
      <alignment horizontal="right" vertical="center"/>
    </xf>
    <xf numFmtId="204" fontId="64" fillId="0" borderId="19" xfId="84" applyNumberFormat="1" applyFont="1" applyFill="1" applyBorder="1" applyAlignment="1">
      <alignment horizontal="right" vertical="center"/>
    </xf>
    <xf numFmtId="204" fontId="64" fillId="0" borderId="14" xfId="84" applyNumberFormat="1" applyFont="1" applyFill="1" applyBorder="1" applyAlignment="1">
      <alignment horizontal="right"/>
    </xf>
    <xf numFmtId="204" fontId="63" fillId="0" borderId="14" xfId="102" applyNumberFormat="1" applyFont="1" applyFill="1" applyBorder="1"/>
    <xf numFmtId="204" fontId="63" fillId="0" borderId="20" xfId="102" applyNumberFormat="1" applyFont="1" applyFill="1" applyBorder="1"/>
    <xf numFmtId="204" fontId="64" fillId="0" borderId="18" xfId="104" applyNumberFormat="1" applyFont="1" applyFill="1" applyBorder="1" applyAlignment="1">
      <alignment horizontal="right" vertical="center"/>
    </xf>
    <xf numFmtId="204" fontId="67" fillId="0" borderId="14" xfId="102" applyNumberFormat="1" applyFont="1" applyFill="1" applyBorder="1"/>
    <xf numFmtId="204" fontId="67" fillId="0" borderId="20" xfId="102" applyNumberFormat="1" applyFont="1" applyFill="1" applyBorder="1"/>
    <xf numFmtId="204" fontId="64" fillId="0" borderId="19" xfId="0" applyNumberFormat="1" applyFont="1" applyFill="1" applyBorder="1" applyAlignment="1">
      <alignment horizontal="right" vertical="center"/>
    </xf>
    <xf numFmtId="204" fontId="64" fillId="0" borderId="14" xfId="27" applyNumberFormat="1" applyFont="1" applyFill="1" applyBorder="1" applyAlignment="1">
      <alignment horizontal="right" vertical="center"/>
    </xf>
    <xf numFmtId="204" fontId="64" fillId="0" borderId="14" xfId="104" applyNumberFormat="1" applyFont="1" applyFill="1" applyBorder="1" applyAlignment="1">
      <alignment vertical="top"/>
    </xf>
    <xf numFmtId="204" fontId="63" fillId="0" borderId="20" xfId="105" applyNumberFormat="1" applyFont="1" applyFill="1" applyBorder="1"/>
    <xf numFmtId="204" fontId="64" fillId="0" borderId="19" xfId="0" applyNumberFormat="1" applyFont="1" applyFill="1" applyBorder="1" applyAlignment="1">
      <alignment vertical="center"/>
    </xf>
    <xf numFmtId="204" fontId="63" fillId="0" borderId="18" xfId="84" applyNumberFormat="1" applyFont="1" applyFill="1" applyBorder="1" applyAlignment="1">
      <alignment vertical="center"/>
    </xf>
    <xf numFmtId="204" fontId="64" fillId="0" borderId="14" xfId="121" applyNumberFormat="1" applyFont="1" applyFill="1" applyBorder="1" applyAlignment="1">
      <alignment horizontal="right" vertical="center"/>
    </xf>
    <xf numFmtId="204" fontId="64" fillId="0" borderId="19" xfId="121" applyNumberFormat="1" applyFont="1" applyFill="1" applyBorder="1" applyAlignment="1">
      <alignment vertical="center"/>
    </xf>
    <xf numFmtId="204" fontId="64" fillId="0" borderId="18" xfId="121" applyNumberFormat="1" applyFont="1" applyFill="1" applyBorder="1" applyAlignment="1">
      <alignment horizontal="right" vertical="center"/>
    </xf>
    <xf numFmtId="204" fontId="64" fillId="0" borderId="20" xfId="62" applyNumberFormat="1" applyFont="1" applyFill="1" applyBorder="1"/>
    <xf numFmtId="204" fontId="64" fillId="0" borderId="14" xfId="0" applyNumberFormat="1" applyFont="1" applyFill="1" applyBorder="1" applyAlignment="1">
      <alignment horizontal="right"/>
    </xf>
    <xf numFmtId="204" fontId="64" fillId="0" borderId="14" xfId="121" applyNumberFormat="1" applyFont="1" applyFill="1" applyBorder="1" applyAlignment="1">
      <alignment vertical="center"/>
    </xf>
    <xf numFmtId="204" fontId="64" fillId="0" borderId="14" xfId="121" applyNumberFormat="1" applyFont="1" applyFill="1" applyBorder="1"/>
    <xf numFmtId="204" fontId="64" fillId="0" borderId="14" xfId="92" applyNumberFormat="1" applyFont="1" applyFill="1" applyBorder="1"/>
    <xf numFmtId="204" fontId="64" fillId="0" borderId="20" xfId="106" applyNumberFormat="1" applyFont="1" applyFill="1" applyBorder="1" applyAlignment="1">
      <alignment vertical="center"/>
    </xf>
    <xf numFmtId="204" fontId="63" fillId="0" borderId="14" xfId="0" applyNumberFormat="1" applyFont="1" applyFill="1" applyBorder="1" applyAlignment="1">
      <alignment horizontal="right" vertical="center"/>
    </xf>
    <xf numFmtId="204" fontId="63" fillId="0" borderId="20" xfId="0" applyNumberFormat="1" applyFont="1" applyFill="1" applyBorder="1" applyAlignment="1">
      <alignment vertical="center"/>
    </xf>
    <xf numFmtId="204" fontId="64" fillId="0" borderId="20" xfId="62" applyNumberFormat="1" applyFont="1" applyFill="1" applyBorder="1" applyAlignment="1">
      <alignment horizontal="right"/>
    </xf>
    <xf numFmtId="204" fontId="64" fillId="0" borderId="20" xfId="0" applyNumberFormat="1" applyFont="1" applyFill="1" applyBorder="1" applyAlignment="1">
      <alignment vertical="center"/>
    </xf>
    <xf numFmtId="204" fontId="64" fillId="0" borderId="14" xfId="129" applyNumberFormat="1" applyFont="1" applyFill="1" applyBorder="1" applyAlignment="1">
      <alignment vertical="center"/>
    </xf>
    <xf numFmtId="204" fontId="64" fillId="0" borderId="20" xfId="129" applyNumberFormat="1" applyFont="1" applyFill="1" applyBorder="1" applyAlignment="1">
      <alignment vertical="center"/>
    </xf>
    <xf numFmtId="204" fontId="64" fillId="0" borderId="14" xfId="118" applyNumberFormat="1" applyFont="1" applyFill="1" applyBorder="1" applyProtection="1"/>
    <xf numFmtId="204" fontId="64" fillId="0" borderId="20" xfId="84" applyNumberFormat="1" applyFont="1" applyFill="1" applyBorder="1" applyAlignment="1">
      <alignment horizontal="right"/>
    </xf>
    <xf numFmtId="204" fontId="36" fillId="0" borderId="45" xfId="0" applyNumberFormat="1" applyFont="1" applyFill="1" applyBorder="1" applyAlignment="1">
      <alignment horizontal="right"/>
    </xf>
    <xf numFmtId="204" fontId="36" fillId="0" borderId="20" xfId="84" applyNumberFormat="1" applyFont="1" applyFill="1" applyBorder="1" applyAlignment="1" applyProtection="1">
      <alignment horizontal="right"/>
    </xf>
    <xf numFmtId="204" fontId="36" fillId="0" borderId="49" xfId="84" applyNumberFormat="1" applyFont="1" applyFill="1" applyBorder="1" applyAlignment="1" applyProtection="1">
      <alignment horizontal="right" vertical="center"/>
    </xf>
    <xf numFmtId="204" fontId="36" fillId="0" borderId="14" xfId="0" applyNumberFormat="1" applyFont="1" applyFill="1" applyBorder="1" applyAlignment="1">
      <alignment horizontal="right"/>
    </xf>
    <xf numFmtId="204" fontId="36" fillId="0" borderId="20" xfId="0" applyNumberFormat="1" applyFont="1" applyFill="1" applyBorder="1" applyAlignment="1">
      <alignment horizontal="right" vertical="center"/>
    </xf>
    <xf numFmtId="204" fontId="36" fillId="0" borderId="14" xfId="84" applyNumberFormat="1" applyFont="1" applyFill="1" applyBorder="1" applyAlignment="1" applyProtection="1">
      <alignment horizontal="right" vertical="center"/>
    </xf>
    <xf numFmtId="204" fontId="36" fillId="0" borderId="20" xfId="84" applyNumberFormat="1" applyFont="1" applyFill="1" applyBorder="1" applyAlignment="1">
      <alignment horizontal="right"/>
    </xf>
    <xf numFmtId="204" fontId="64" fillId="0" borderId="45" xfId="0" applyNumberFormat="1" applyFont="1" applyFill="1" applyBorder="1"/>
    <xf numFmtId="204" fontId="64" fillId="0" borderId="52" xfId="84" applyNumberFormat="1" applyFont="1" applyFill="1" applyBorder="1" applyAlignment="1">
      <alignment vertical="center"/>
    </xf>
    <xf numFmtId="204" fontId="64" fillId="0" borderId="14" xfId="62" applyNumberFormat="1" applyFont="1" applyFill="1" applyBorder="1"/>
    <xf numFmtId="204" fontId="64" fillId="0" borderId="20" xfId="0" applyNumberFormat="1" applyFont="1" applyFill="1" applyBorder="1"/>
    <xf numFmtId="204" fontId="68" fillId="0" borderId="20" xfId="0" applyNumberFormat="1" applyFont="1" applyFill="1" applyBorder="1" applyAlignment="1">
      <alignment vertical="center"/>
    </xf>
    <xf numFmtId="204" fontId="64" fillId="0" borderId="19" xfId="84" applyNumberFormat="1" applyFont="1" applyFill="1" applyBorder="1" applyAlignment="1"/>
    <xf numFmtId="204" fontId="64" fillId="0" borderId="19" xfId="84" applyNumberFormat="1" applyFont="1" applyFill="1" applyBorder="1" applyAlignment="1">
      <alignment horizontal="right"/>
    </xf>
    <xf numFmtId="204" fontId="64" fillId="0" borderId="20" xfId="84" applyNumberFormat="1" applyFont="1" applyFill="1" applyBorder="1" applyAlignment="1">
      <alignment horizontal="right" vertical="center"/>
    </xf>
    <xf numFmtId="204" fontId="68" fillId="0" borderId="14" xfId="84" applyNumberFormat="1" applyFont="1" applyFill="1" applyBorder="1" applyAlignment="1">
      <alignment vertical="center"/>
    </xf>
    <xf numFmtId="204" fontId="68" fillId="0" borderId="20" xfId="84" applyNumberFormat="1" applyFont="1" applyFill="1" applyBorder="1" applyAlignment="1">
      <alignment vertical="center"/>
    </xf>
    <xf numFmtId="204" fontId="97" fillId="0" borderId="14" xfId="84" applyNumberFormat="1" applyFont="1" applyFill="1" applyBorder="1"/>
    <xf numFmtId="204" fontId="97" fillId="0" borderId="20" xfId="84" applyNumberFormat="1" applyFont="1" applyFill="1" applyBorder="1"/>
    <xf numFmtId="204" fontId="96" fillId="0" borderId="14" xfId="84" applyNumberFormat="1" applyFont="1" applyFill="1" applyBorder="1"/>
    <xf numFmtId="204" fontId="96" fillId="0" borderId="14" xfId="84" applyNumberFormat="1" applyFont="1" applyFill="1" applyBorder="1" applyAlignment="1" applyProtection="1"/>
    <xf numFmtId="204" fontId="96" fillId="0" borderId="14" xfId="84" applyNumberFormat="1" applyFont="1" applyFill="1" applyBorder="1" applyAlignment="1"/>
    <xf numFmtId="204" fontId="68" fillId="0" borderId="14" xfId="84" applyNumberFormat="1" applyFont="1" applyFill="1" applyBorder="1"/>
    <xf numFmtId="204" fontId="68" fillId="0" borderId="14" xfId="84" applyNumberFormat="1" applyFont="1" applyFill="1" applyBorder="1" applyAlignment="1">
      <alignment horizontal="right"/>
    </xf>
    <xf numFmtId="204" fontId="96" fillId="0" borderId="14" xfId="84" applyNumberFormat="1" applyFont="1" applyFill="1" applyBorder="1" applyAlignment="1">
      <alignment horizontal="right"/>
    </xf>
    <xf numFmtId="204" fontId="96" fillId="0" borderId="14" xfId="84" applyNumberFormat="1" applyFont="1" applyFill="1" applyBorder="1" applyAlignment="1">
      <alignment vertical="center"/>
    </xf>
    <xf numFmtId="204" fontId="68" fillId="0" borderId="19" xfId="84" applyNumberFormat="1" applyFont="1" applyFill="1" applyBorder="1" applyAlignment="1">
      <alignment vertical="center"/>
    </xf>
    <xf numFmtId="204" fontId="68" fillId="0" borderId="14" xfId="84" applyNumberFormat="1" applyFont="1" applyFill="1" applyBorder="1" applyAlignment="1">
      <alignment horizontal="right" vertical="center"/>
    </xf>
    <xf numFmtId="204" fontId="68" fillId="0" borderId="20" xfId="84" applyNumberFormat="1" applyFont="1" applyFill="1" applyBorder="1"/>
    <xf numFmtId="204" fontId="68" fillId="0" borderId="19" xfId="84" applyNumberFormat="1" applyFont="1" applyFill="1" applyBorder="1"/>
    <xf numFmtId="204" fontId="95" fillId="0" borderId="19" xfId="84" applyNumberFormat="1" applyFont="1" applyFill="1" applyBorder="1"/>
    <xf numFmtId="204" fontId="65" fillId="0" borderId="14" xfId="0" applyNumberFormat="1" applyFont="1" applyFill="1" applyBorder="1" applyAlignment="1">
      <alignment horizontal="right"/>
    </xf>
    <xf numFmtId="204" fontId="65" fillId="0" borderId="20" xfId="0" applyNumberFormat="1" applyFont="1" applyFill="1" applyBorder="1"/>
    <xf numFmtId="204" fontId="63" fillId="0" borderId="49" xfId="0" applyNumberFormat="1" applyFont="1" applyFill="1" applyBorder="1" applyAlignment="1">
      <alignment horizontal="right" vertical="center"/>
    </xf>
    <xf numFmtId="204" fontId="63" fillId="0" borderId="20" xfId="0" applyNumberFormat="1" applyFont="1" applyFill="1" applyBorder="1" applyAlignment="1">
      <alignment horizontal="right" vertical="center"/>
    </xf>
    <xf numFmtId="204" fontId="68" fillId="0" borderId="14" xfId="84" quotePrefix="1" applyNumberFormat="1" applyFont="1" applyFill="1" applyBorder="1" applyAlignment="1" applyProtection="1">
      <alignment horizontal="right" vertical="center"/>
      <protection locked="0"/>
    </xf>
    <xf numFmtId="204" fontId="68" fillId="0" borderId="20" xfId="84" applyNumberFormat="1" applyFont="1" applyFill="1" applyBorder="1" applyAlignment="1">
      <alignment horizontal="right" vertical="center"/>
    </xf>
    <xf numFmtId="204" fontId="68" fillId="0" borderId="18" xfId="84" applyNumberFormat="1" applyFont="1" applyFill="1" applyBorder="1" applyAlignment="1">
      <alignment horizontal="right" vertical="center"/>
    </xf>
    <xf numFmtId="204" fontId="68" fillId="0" borderId="14" xfId="0" applyNumberFormat="1" applyFont="1" applyFill="1" applyBorder="1" applyAlignment="1">
      <alignment vertical="center"/>
    </xf>
    <xf numFmtId="204" fontId="65" fillId="0" borderId="14" xfId="62" applyNumberFormat="1" applyFont="1" applyFill="1" applyBorder="1" applyAlignment="1">
      <alignment horizontal="right"/>
    </xf>
    <xf numFmtId="204" fontId="65" fillId="0" borderId="20" xfId="84" applyNumberFormat="1" applyFont="1" applyFill="1" applyBorder="1"/>
    <xf numFmtId="204" fontId="65" fillId="0" borderId="14" xfId="62" applyNumberFormat="1" applyFont="1" applyFill="1" applyBorder="1"/>
    <xf numFmtId="204" fontId="65" fillId="0" borderId="14" xfId="0" applyNumberFormat="1" applyFont="1" applyFill="1" applyBorder="1" applyAlignment="1">
      <alignment horizontal="right" vertical="center"/>
    </xf>
    <xf numFmtId="204" fontId="65" fillId="0" borderId="20" xfId="0" applyNumberFormat="1" applyFont="1" applyFill="1" applyBorder="1" applyAlignment="1">
      <alignment vertical="center"/>
    </xf>
    <xf numFmtId="204" fontId="65" fillId="0" borderId="18" xfId="0" applyNumberFormat="1" applyFont="1" applyFill="1" applyBorder="1" applyAlignment="1">
      <alignment horizontal="right" vertical="center"/>
    </xf>
    <xf numFmtId="204" fontId="65" fillId="0" borderId="14" xfId="84" applyNumberFormat="1" applyFont="1" applyFill="1" applyBorder="1" applyAlignment="1">
      <alignment horizontal="right" vertical="center"/>
    </xf>
    <xf numFmtId="204" fontId="67" fillId="0" borderId="14" xfId="84" applyNumberFormat="1" applyFont="1" applyFill="1" applyBorder="1" applyAlignment="1">
      <alignment vertical="center"/>
    </xf>
    <xf numFmtId="204" fontId="68" fillId="0" borderId="49" xfId="84" applyNumberFormat="1" applyFont="1" applyFill="1" applyBorder="1" applyAlignment="1">
      <alignment horizontal="right" vertical="center"/>
    </xf>
    <xf numFmtId="204" fontId="68" fillId="0" borderId="53" xfId="84" applyNumberFormat="1" applyFont="1" applyFill="1" applyBorder="1" applyAlignment="1">
      <alignment horizontal="right" vertical="center"/>
    </xf>
    <xf numFmtId="204" fontId="64" fillId="0" borderId="14" xfId="84" applyNumberFormat="1" applyFont="1" applyFill="1" applyBorder="1" applyAlignment="1" applyProtection="1"/>
    <xf numFmtId="204" fontId="64" fillId="0" borderId="20" xfId="84" applyNumberFormat="1" applyFont="1" applyFill="1" applyBorder="1" applyAlignment="1" applyProtection="1"/>
    <xf numFmtId="204" fontId="63" fillId="0" borderId="14" xfId="0" applyNumberFormat="1" applyFont="1" applyFill="1" applyBorder="1"/>
    <xf numFmtId="204" fontId="63" fillId="0" borderId="20" xfId="0" applyNumberFormat="1" applyFont="1" applyFill="1" applyBorder="1"/>
    <xf numFmtId="204" fontId="67" fillId="0" borderId="14" xfId="84" applyNumberFormat="1" applyFont="1" applyFill="1" applyBorder="1"/>
    <xf numFmtId="204" fontId="96" fillId="0" borderId="18" xfId="84" applyNumberFormat="1" applyFont="1" applyFill="1" applyBorder="1" applyAlignment="1" applyProtection="1"/>
    <xf numFmtId="204" fontId="36" fillId="0" borderId="14" xfId="84" applyNumberFormat="1" applyFont="1" applyFill="1" applyBorder="1" applyAlignment="1">
      <alignment horizontal="right"/>
    </xf>
    <xf numFmtId="204" fontId="64" fillId="0" borderId="18" xfId="84" applyNumberFormat="1" applyFont="1" applyFill="1" applyBorder="1" applyAlignment="1" applyProtection="1"/>
    <xf numFmtId="204" fontId="63" fillId="0" borderId="53" xfId="0" applyNumberFormat="1" applyFont="1" applyFill="1" applyBorder="1" applyAlignment="1">
      <alignment horizontal="right" vertical="center"/>
    </xf>
    <xf numFmtId="204" fontId="63" fillId="0" borderId="18" xfId="0" applyNumberFormat="1" applyFont="1" applyFill="1" applyBorder="1"/>
    <xf numFmtId="204" fontId="64" fillId="0" borderId="14" xfId="82" applyNumberFormat="1" applyFont="1" applyFill="1" applyBorder="1" applyAlignment="1">
      <alignment horizontal="right"/>
    </xf>
    <xf numFmtId="204" fontId="64" fillId="0" borderId="20" xfId="82" applyNumberFormat="1" applyFont="1" applyFill="1" applyBorder="1" applyAlignment="1"/>
    <xf numFmtId="204" fontId="64" fillId="0" borderId="14" xfId="82" applyNumberFormat="1" applyFont="1" applyFill="1" applyBorder="1" applyAlignment="1"/>
    <xf numFmtId="204" fontId="61" fillId="0" borderId="14" xfId="0" applyNumberFormat="1" applyFont="1" applyFill="1" applyBorder="1"/>
    <xf numFmtId="204" fontId="61" fillId="0" borderId="20" xfId="0" applyNumberFormat="1" applyFont="1" applyFill="1" applyBorder="1"/>
    <xf numFmtId="204" fontId="63" fillId="0" borderId="24" xfId="84" applyNumberFormat="1" applyFont="1" applyFill="1" applyBorder="1" applyAlignment="1">
      <alignment vertical="center"/>
    </xf>
    <xf numFmtId="204" fontId="64" fillId="0" borderId="24" xfId="0" applyNumberFormat="1" applyFont="1" applyFill="1" applyBorder="1" applyAlignment="1">
      <alignment vertical="center"/>
    </xf>
    <xf numFmtId="204" fontId="64" fillId="0" borderId="28" xfId="84" applyNumberFormat="1" applyFont="1" applyFill="1" applyBorder="1" applyAlignment="1">
      <alignment vertical="center"/>
    </xf>
    <xf numFmtId="204" fontId="64" fillId="0" borderId="28" xfId="0" applyNumberFormat="1" applyFont="1" applyFill="1" applyBorder="1" applyAlignment="1">
      <alignment vertical="center"/>
    </xf>
    <xf numFmtId="204" fontId="64" fillId="0" borderId="20" xfId="84" applyNumberFormat="1" applyFont="1" applyFill="1" applyBorder="1" applyAlignment="1">
      <alignment vertical="center"/>
    </xf>
    <xf numFmtId="204" fontId="64" fillId="0" borderId="25" xfId="84" applyNumberFormat="1" applyFont="1" applyFill="1" applyBorder="1" applyAlignment="1">
      <alignment vertical="center"/>
    </xf>
    <xf numFmtId="204" fontId="64" fillId="0" borderId="25" xfId="0" applyNumberFormat="1" applyFont="1" applyFill="1" applyBorder="1" applyAlignment="1">
      <alignment vertical="center"/>
    </xf>
    <xf numFmtId="204" fontId="64" fillId="0" borderId="26" xfId="84" applyNumberFormat="1" applyFont="1" applyFill="1" applyBorder="1" applyAlignment="1">
      <alignment vertical="center"/>
    </xf>
    <xf numFmtId="204" fontId="65" fillId="0" borderId="0" xfId="84" applyNumberFormat="1" applyFont="1" applyFill="1" applyAlignment="1">
      <alignment vertical="center"/>
    </xf>
    <xf numFmtId="0" fontId="41" fillId="0" borderId="0" xfId="93" applyFont="1" applyAlignment="1">
      <alignment horizontal="center"/>
    </xf>
    <xf numFmtId="0" fontId="38" fillId="0" borderId="4" xfId="58" applyFont="1" applyBorder="1" applyAlignment="1" applyProtection="1">
      <alignment horizontal="center" vertical="center"/>
      <protection locked="0"/>
    </xf>
    <xf numFmtId="0" fontId="38" fillId="0" borderId="5" xfId="58" applyFont="1" applyBorder="1" applyAlignment="1" applyProtection="1">
      <alignment horizontal="center" vertical="center"/>
      <protection locked="0"/>
    </xf>
    <xf numFmtId="0" fontId="38" fillId="0" borderId="44" xfId="58" applyFont="1" applyBorder="1" applyAlignment="1" applyProtection="1">
      <alignment horizontal="center" vertical="center"/>
      <protection locked="0"/>
    </xf>
    <xf numFmtId="0" fontId="38" fillId="0" borderId="8" xfId="58" applyFont="1" applyBorder="1" applyAlignment="1" applyProtection="1">
      <alignment horizontal="center" vertical="center"/>
      <protection locked="0"/>
    </xf>
    <xf numFmtId="38" fontId="35" fillId="0" borderId="25" xfId="28" quotePrefix="1" applyNumberFormat="1" applyFont="1" applyBorder="1" applyAlignment="1">
      <alignment horizontal="center" vertical="center"/>
    </xf>
    <xf numFmtId="38" fontId="35" fillId="0" borderId="26" xfId="28" applyNumberFormat="1" applyFont="1" applyBorder="1" applyAlignment="1">
      <alignment horizontal="center" vertical="center"/>
    </xf>
    <xf numFmtId="3" fontId="35" fillId="0" borderId="27" xfId="58" applyNumberFormat="1" applyFont="1" applyBorder="1" applyAlignment="1">
      <alignment horizontal="center" vertical="center"/>
    </xf>
    <xf numFmtId="3" fontId="35" fillId="0" borderId="13" xfId="58" applyNumberFormat="1" applyFont="1" applyBorder="1" applyAlignment="1">
      <alignment horizontal="center" vertical="center"/>
    </xf>
    <xf numFmtId="0" fontId="36" fillId="0" borderId="0" xfId="53" applyFont="1" applyAlignment="1">
      <alignment horizontal="center" vertical="center"/>
    </xf>
    <xf numFmtId="0" fontId="35" fillId="0" borderId="0" xfId="53" applyFont="1" applyAlignment="1">
      <alignment horizontal="center" vertical="top"/>
    </xf>
    <xf numFmtId="3" fontId="35" fillId="0" borderId="19" xfId="58" applyNumberFormat="1" applyFont="1" applyBorder="1" applyAlignment="1">
      <alignment horizontal="center" vertical="center"/>
    </xf>
    <xf numFmtId="3" fontId="35" fillId="0" borderId="18" xfId="58" applyNumberFormat="1" applyFont="1" applyBorder="1" applyAlignment="1">
      <alignment horizontal="center" vertical="center"/>
    </xf>
    <xf numFmtId="38" fontId="35" fillId="0" borderId="2" xfId="84" applyNumberFormat="1" applyFont="1" applyFill="1" applyBorder="1" applyAlignment="1">
      <alignment horizontal="right" vertical="center" wrapText="1"/>
    </xf>
    <xf numFmtId="38" fontId="35" fillId="0" borderId="5" xfId="84" applyNumberFormat="1" applyFont="1" applyFill="1" applyBorder="1" applyAlignment="1">
      <alignment horizontal="right" vertical="center" wrapText="1"/>
    </xf>
    <xf numFmtId="0" fontId="36" fillId="0" borderId="0" xfId="57" applyFont="1" applyAlignment="1">
      <alignment horizontal="center" vertical="center"/>
    </xf>
    <xf numFmtId="0" fontId="36" fillId="0" borderId="0" xfId="60" applyFont="1" applyAlignment="1">
      <alignment horizontal="center" vertical="center"/>
    </xf>
    <xf numFmtId="0" fontId="32" fillId="0" borderId="0" xfId="60" applyFont="1" applyAlignment="1">
      <alignment horizontal="center" vertical="center"/>
    </xf>
    <xf numFmtId="0" fontId="38" fillId="0" borderId="10" xfId="57" applyFont="1" applyBorder="1" applyAlignment="1">
      <alignment horizontal="center" vertical="center"/>
    </xf>
    <xf numFmtId="0" fontId="35" fillId="0" borderId="27" xfId="57" applyFont="1" applyBorder="1" applyAlignment="1">
      <alignment horizontal="left" vertical="center"/>
    </xf>
    <xf numFmtId="0" fontId="35" fillId="0" borderId="28" xfId="57" applyFont="1" applyBorder="1" applyAlignment="1">
      <alignment horizontal="left" vertical="center"/>
    </xf>
    <xf numFmtId="0" fontId="38" fillId="0" borderId="44" xfId="57" applyFont="1" applyBorder="1" applyAlignment="1" applyProtection="1">
      <alignment horizontal="center" vertical="center"/>
      <protection locked="0"/>
    </xf>
    <xf numFmtId="0" fontId="38" fillId="0" borderId="8" xfId="57" applyFont="1" applyBorder="1" applyAlignment="1" applyProtection="1">
      <alignment horizontal="center" vertical="center"/>
      <protection locked="0"/>
    </xf>
    <xf numFmtId="49" fontId="35" fillId="0" borderId="28" xfId="57" applyNumberFormat="1" applyFont="1" applyBorder="1" applyAlignment="1">
      <alignment horizontal="center" vertical="center"/>
    </xf>
    <xf numFmtId="49" fontId="35" fillId="0" borderId="13" xfId="57" applyNumberFormat="1" applyFont="1" applyBorder="1" applyAlignment="1">
      <alignment horizontal="center" vertical="center"/>
    </xf>
    <xf numFmtId="0" fontId="35" fillId="0" borderId="25" xfId="57" applyFont="1" applyBorder="1" applyAlignment="1">
      <alignment horizontal="center" vertical="center"/>
    </xf>
    <xf numFmtId="0" fontId="35" fillId="0" borderId="26" xfId="57" applyFont="1" applyBorder="1" applyAlignment="1">
      <alignment horizontal="center" vertical="center"/>
    </xf>
    <xf numFmtId="0" fontId="35" fillId="0" borderId="15" xfId="57" applyFont="1" applyBorder="1" applyAlignment="1">
      <alignment horizontal="left" vertical="center"/>
    </xf>
    <xf numFmtId="0" fontId="35" fillId="0" borderId="16" xfId="57" applyFont="1" applyBorder="1" applyAlignment="1">
      <alignment horizontal="left" vertical="center"/>
    </xf>
    <xf numFmtId="0" fontId="38" fillId="2" borderId="4" xfId="57" applyFont="1" applyFill="1" applyBorder="1" applyAlignment="1">
      <alignment horizontal="center" vertical="center"/>
    </xf>
    <xf numFmtId="0" fontId="38" fillId="2" borderId="2" xfId="57" applyFont="1" applyFill="1" applyBorder="1" applyAlignment="1">
      <alignment horizontal="center" vertical="center"/>
    </xf>
    <xf numFmtId="0" fontId="38" fillId="0" borderId="27" xfId="57" applyFont="1" applyBorder="1" applyAlignment="1">
      <alignment horizontal="left" vertical="center"/>
    </xf>
    <xf numFmtId="0" fontId="38" fillId="0" borderId="13" xfId="57" applyFont="1" applyBorder="1" applyAlignment="1">
      <alignment horizontal="left" vertical="center"/>
    </xf>
    <xf numFmtId="0" fontId="36" fillId="0" borderId="15" xfId="57" applyFont="1" applyBorder="1" applyAlignment="1">
      <alignment horizontal="left" vertical="center"/>
    </xf>
    <xf numFmtId="0" fontId="64" fillId="0" borderId="19" xfId="0" quotePrefix="1" applyFont="1" applyFill="1" applyBorder="1" applyAlignment="1">
      <alignment horizontal="left" vertical="center"/>
    </xf>
    <xf numFmtId="0" fontId="64" fillId="0" borderId="20" xfId="0" quotePrefix="1" applyFont="1" applyFill="1" applyBorder="1" applyAlignment="1">
      <alignment horizontal="left" vertical="center"/>
    </xf>
    <xf numFmtId="0" fontId="64" fillId="0" borderId="19" xfId="0" applyFont="1" applyFill="1" applyBorder="1" applyAlignment="1">
      <alignment horizontal="left" vertical="center"/>
    </xf>
    <xf numFmtId="0" fontId="64" fillId="0" borderId="20" xfId="0" applyFont="1" applyFill="1" applyBorder="1" applyAlignment="1">
      <alignment horizontal="left" vertical="center"/>
    </xf>
    <xf numFmtId="0" fontId="64" fillId="0" borderId="45" xfId="0" applyFont="1" applyFill="1" applyBorder="1" applyAlignment="1">
      <alignment horizontal="left" vertical="center"/>
    </xf>
    <xf numFmtId="0" fontId="63" fillId="0" borderId="0" xfId="96" applyFont="1" applyFill="1" applyAlignment="1">
      <alignment horizontal="center" vertical="center"/>
    </xf>
    <xf numFmtId="188" fontId="63" fillId="0" borderId="4" xfId="83" applyFont="1" applyFill="1" applyBorder="1" applyAlignment="1">
      <alignment horizontal="center" vertical="center"/>
    </xf>
    <xf numFmtId="188" fontId="63" fillId="0" borderId="2" xfId="83" quotePrefix="1" applyFont="1" applyFill="1" applyBorder="1" applyAlignment="1">
      <alignment horizontal="center" vertical="center"/>
    </xf>
    <xf numFmtId="188" fontId="63" fillId="0" borderId="5" xfId="83" quotePrefix="1" applyFont="1" applyFill="1" applyBorder="1" applyAlignment="1">
      <alignment horizontal="center" vertical="center"/>
    </xf>
    <xf numFmtId="204" fontId="64" fillId="0" borderId="4" xfId="83" applyNumberFormat="1" applyFont="1" applyFill="1" applyBorder="1" applyAlignment="1">
      <alignment horizontal="center" vertical="center"/>
    </xf>
    <xf numFmtId="204" fontId="64" fillId="0" borderId="5" xfId="83" applyNumberFormat="1" applyFont="1" applyFill="1" applyBorder="1" applyAlignment="1">
      <alignment horizontal="center" vertical="center"/>
    </xf>
    <xf numFmtId="188" fontId="64" fillId="0" borderId="4" xfId="83" quotePrefix="1" applyFont="1" applyFill="1" applyBorder="1" applyAlignment="1">
      <alignment horizontal="center" vertical="center"/>
    </xf>
    <xf numFmtId="188" fontId="64" fillId="0" borderId="2" xfId="83" quotePrefix="1" applyFont="1" applyFill="1" applyBorder="1" applyAlignment="1">
      <alignment horizontal="center" vertical="center"/>
    </xf>
    <xf numFmtId="188" fontId="64" fillId="0" borderId="5" xfId="83" quotePrefix="1" applyFont="1" applyFill="1" applyBorder="1" applyAlignment="1">
      <alignment horizontal="center" vertical="center"/>
    </xf>
    <xf numFmtId="204" fontId="63" fillId="0" borderId="4" xfId="83" applyNumberFormat="1" applyFont="1" applyFill="1" applyBorder="1" applyAlignment="1">
      <alignment horizontal="center" vertical="center"/>
    </xf>
    <xf numFmtId="204" fontId="63" fillId="0" borderId="5" xfId="83" applyNumberFormat="1" applyFont="1" applyFill="1" applyBorder="1" applyAlignment="1">
      <alignment horizontal="center" vertical="center"/>
    </xf>
    <xf numFmtId="0" fontId="63" fillId="0" borderId="27" xfId="0" applyFont="1" applyFill="1" applyBorder="1" applyAlignment="1">
      <alignment horizontal="center" vertical="center"/>
    </xf>
    <xf numFmtId="0" fontId="63" fillId="0" borderId="28" xfId="0" applyFont="1" applyFill="1" applyBorder="1" applyAlignment="1">
      <alignment horizontal="center" vertical="center"/>
    </xf>
    <xf numFmtId="0" fontId="63" fillId="0" borderId="13" xfId="0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center" vertical="center"/>
    </xf>
    <xf numFmtId="0" fontId="66" fillId="0" borderId="20" xfId="0" applyFont="1" applyFill="1" applyBorder="1" applyAlignment="1">
      <alignment horizontal="center" vertical="center"/>
    </xf>
    <xf numFmtId="0" fontId="66" fillId="0" borderId="45" xfId="0" applyFont="1" applyFill="1" applyBorder="1" applyAlignment="1">
      <alignment horizontal="center" vertical="center"/>
    </xf>
    <xf numFmtId="0" fontId="64" fillId="0" borderId="19" xfId="62" applyFont="1" applyFill="1" applyBorder="1" applyAlignment="1">
      <alignment horizontal="left" vertical="center"/>
    </xf>
    <xf numFmtId="0" fontId="64" fillId="0" borderId="20" xfId="62" applyFont="1" applyFill="1" applyBorder="1" applyAlignment="1">
      <alignment horizontal="left" vertical="center"/>
    </xf>
    <xf numFmtId="0" fontId="64" fillId="0" borderId="18" xfId="62" applyFont="1" applyFill="1" applyBorder="1" applyAlignment="1">
      <alignment horizontal="left" vertical="center"/>
    </xf>
    <xf numFmtId="0" fontId="63" fillId="0" borderId="19" xfId="0" applyFont="1" applyFill="1" applyBorder="1" applyAlignment="1">
      <alignment horizontal="left" vertical="center"/>
    </xf>
    <xf numFmtId="0" fontId="63" fillId="0" borderId="20" xfId="0" applyFont="1" applyFill="1" applyBorder="1" applyAlignment="1">
      <alignment horizontal="left" vertical="center"/>
    </xf>
    <xf numFmtId="0" fontId="63" fillId="0" borderId="18" xfId="0" applyFont="1" applyFill="1" applyBorder="1" applyAlignment="1">
      <alignment horizontal="left" vertical="center"/>
    </xf>
    <xf numFmtId="0" fontId="64" fillId="0" borderId="19" xfId="90" applyFont="1" applyFill="1" applyBorder="1" applyAlignment="1">
      <alignment horizontal="left"/>
    </xf>
    <xf numFmtId="0" fontId="64" fillId="0" borderId="20" xfId="90" applyFont="1" applyFill="1" applyBorder="1" applyAlignment="1">
      <alignment horizontal="left"/>
    </xf>
    <xf numFmtId="0" fontId="64" fillId="0" borderId="18" xfId="90" applyFont="1" applyFill="1" applyBorder="1" applyAlignment="1">
      <alignment horizontal="left"/>
    </xf>
    <xf numFmtId="0" fontId="64" fillId="0" borderId="19" xfId="57" applyFont="1" applyFill="1" applyBorder="1" applyAlignment="1">
      <alignment horizontal="left" vertical="center"/>
    </xf>
    <xf numFmtId="0" fontId="64" fillId="0" borderId="20" xfId="57" applyFont="1" applyFill="1" applyBorder="1" applyAlignment="1">
      <alignment horizontal="left" vertical="center"/>
    </xf>
    <xf numFmtId="0" fontId="64" fillId="0" borderId="18" xfId="57" applyFont="1" applyFill="1" applyBorder="1" applyAlignment="1">
      <alignment horizontal="left" vertical="center"/>
    </xf>
    <xf numFmtId="0" fontId="63" fillId="0" borderId="19" xfId="0" applyFont="1" applyFill="1" applyBorder="1" applyAlignment="1">
      <alignment horizontal="center" vertical="center"/>
    </xf>
    <xf numFmtId="0" fontId="63" fillId="0" borderId="20" xfId="0" applyFont="1" applyFill="1" applyBorder="1" applyAlignment="1">
      <alignment horizontal="center" vertical="center"/>
    </xf>
    <xf numFmtId="0" fontId="63" fillId="0" borderId="18" xfId="0" applyFont="1" applyFill="1" applyBorder="1" applyAlignment="1">
      <alignment horizontal="center" vertical="center"/>
    </xf>
    <xf numFmtId="0" fontId="63" fillId="0" borderId="19" xfId="57" applyFont="1" applyFill="1" applyBorder="1" applyAlignment="1">
      <alignment horizontal="center" vertical="center"/>
    </xf>
    <xf numFmtId="0" fontId="63" fillId="0" borderId="20" xfId="57" applyFont="1" applyFill="1" applyBorder="1" applyAlignment="1">
      <alignment horizontal="center" vertical="center"/>
    </xf>
    <xf numFmtId="0" fontId="63" fillId="0" borderId="18" xfId="57" applyFont="1" applyFill="1" applyBorder="1" applyAlignment="1">
      <alignment horizontal="center" vertical="center"/>
    </xf>
    <xf numFmtId="188" fontId="42" fillId="5" borderId="46" xfId="84" applyFont="1" applyFill="1" applyBorder="1" applyAlignment="1">
      <alignment horizontal="center"/>
    </xf>
    <xf numFmtId="188" fontId="42" fillId="5" borderId="1" xfId="84" applyFont="1" applyFill="1" applyBorder="1" applyAlignment="1">
      <alignment horizontal="center"/>
    </xf>
    <xf numFmtId="0" fontId="43" fillId="5" borderId="46" xfId="97" applyFont="1" applyFill="1" applyBorder="1" applyAlignment="1">
      <alignment horizontal="center"/>
    </xf>
    <xf numFmtId="0" fontId="43" fillId="5" borderId="47" xfId="97" applyFont="1" applyFill="1" applyBorder="1" applyAlignment="1">
      <alignment horizontal="center"/>
    </xf>
    <xf numFmtId="188" fontId="45" fillId="0" borderId="34" xfId="84" applyFont="1" applyBorder="1" applyAlignment="1">
      <alignment horizontal="left"/>
    </xf>
    <xf numFmtId="188" fontId="45" fillId="0" borderId="0" xfId="84" applyFont="1" applyAlignment="1">
      <alignment horizontal="left"/>
    </xf>
    <xf numFmtId="188" fontId="25" fillId="0" borderId="0" xfId="84" applyFont="1" applyAlignment="1">
      <alignment vertical="center"/>
    </xf>
    <xf numFmtId="188" fontId="28" fillId="0" borderId="34" xfId="84" applyFont="1" applyBorder="1" applyAlignment="1">
      <alignment horizontal="center"/>
    </xf>
    <xf numFmtId="188" fontId="28" fillId="0" borderId="0" xfId="84" applyFont="1" applyAlignment="1">
      <alignment horizontal="center"/>
    </xf>
    <xf numFmtId="188" fontId="28" fillId="0" borderId="35" xfId="84" applyFont="1" applyBorder="1" applyAlignment="1">
      <alignment horizontal="center"/>
    </xf>
    <xf numFmtId="43" fontId="82" fillId="0" borderId="34" xfId="141" applyNumberFormat="1" applyFont="1" applyBorder="1" applyAlignment="1">
      <alignment horizontal="center"/>
    </xf>
    <xf numFmtId="43" fontId="82" fillId="0" borderId="0" xfId="141" applyNumberFormat="1" applyFont="1" applyAlignment="1">
      <alignment horizontal="center"/>
    </xf>
    <xf numFmtId="43" fontId="82" fillId="0" borderId="35" xfId="141" applyNumberFormat="1" applyFont="1" applyBorder="1" applyAlignment="1">
      <alignment horizontal="center"/>
    </xf>
    <xf numFmtId="17" fontId="81" fillId="0" borderId="50" xfId="140" quotePrefix="1" applyNumberFormat="1" applyFont="1" applyBorder="1" applyAlignment="1">
      <alignment horizontal="center"/>
    </xf>
    <xf numFmtId="0" fontId="82" fillId="17" borderId="46" xfId="140" applyFont="1" applyFill="1" applyBorder="1" applyAlignment="1">
      <alignment horizontal="center"/>
    </xf>
    <xf numFmtId="0" fontId="82" fillId="17" borderId="1" xfId="140" applyFont="1" applyFill="1" applyBorder="1" applyAlignment="1">
      <alignment horizontal="center"/>
    </xf>
    <xf numFmtId="43" fontId="82" fillId="17" borderId="46" xfId="141" applyNumberFormat="1" applyFont="1" applyFill="1" applyBorder="1" applyAlignment="1">
      <alignment horizontal="center"/>
    </xf>
    <xf numFmtId="43" fontId="82" fillId="17" borderId="1" xfId="141" applyNumberFormat="1" applyFont="1" applyFill="1" applyBorder="1" applyAlignment="1">
      <alignment horizontal="center"/>
    </xf>
    <xf numFmtId="43" fontId="82" fillId="17" borderId="47" xfId="141" applyNumberFormat="1" applyFont="1" applyFill="1" applyBorder="1" applyAlignment="1">
      <alignment horizontal="center"/>
    </xf>
    <xf numFmtId="43" fontId="84" fillId="0" borderId="34" xfId="141" applyNumberFormat="1" applyFont="1" applyBorder="1" applyAlignment="1">
      <alignment horizontal="left"/>
    </xf>
    <xf numFmtId="43" fontId="84" fillId="0" borderId="0" xfId="141" applyNumberFormat="1" applyFont="1" applyAlignment="1">
      <alignment horizontal="left"/>
    </xf>
    <xf numFmtId="43" fontId="82" fillId="0" borderId="0" xfId="141" applyNumberFormat="1" applyFont="1" applyAlignment="1">
      <alignment vertical="center"/>
    </xf>
  </cellXfs>
  <cellStyles count="143">
    <cellStyle name=",;F'KOIT[[WAAHK" xfId="1" xr:uid="{00000000-0005-0000-0000-000000000000}"/>
    <cellStyle name="?? [0]_PERSONAL" xfId="2" xr:uid="{00000000-0005-0000-0000-000001000000}"/>
    <cellStyle name="???? [0.00]_????" xfId="3" xr:uid="{00000000-0005-0000-0000-000002000000}"/>
    <cellStyle name="??????[0]_PERSONAL" xfId="4" xr:uid="{00000000-0005-0000-0000-000003000000}"/>
    <cellStyle name="??????PERSONAL" xfId="5" xr:uid="{00000000-0005-0000-0000-000004000000}"/>
    <cellStyle name="?????[0]_PERSONAL" xfId="6" xr:uid="{00000000-0005-0000-0000-000005000000}"/>
    <cellStyle name="?????PERSONAL" xfId="7" xr:uid="{00000000-0005-0000-0000-000006000000}"/>
    <cellStyle name="????_????" xfId="8" xr:uid="{00000000-0005-0000-0000-000007000000}"/>
    <cellStyle name="???[0]_PERSONAL" xfId="9" xr:uid="{00000000-0005-0000-0000-000008000000}"/>
    <cellStyle name="???_PERSONAL" xfId="10" xr:uid="{00000000-0005-0000-0000-000009000000}"/>
    <cellStyle name="??_??" xfId="11" xr:uid="{00000000-0005-0000-0000-00000A000000}"/>
    <cellStyle name="?@??laroux" xfId="12" xr:uid="{00000000-0005-0000-0000-00000B000000}"/>
    <cellStyle name="=C:\WINDOWS\SYSTEM32\COMMAND.COM" xfId="13" xr:uid="{00000000-0005-0000-0000-00000C000000}"/>
    <cellStyle name="Calc Currency (0)" xfId="14" xr:uid="{00000000-0005-0000-0000-00000D000000}"/>
    <cellStyle name="Calc Currency (2)" xfId="15" xr:uid="{00000000-0005-0000-0000-00000E000000}"/>
    <cellStyle name="Calc Percent (0)" xfId="16" xr:uid="{00000000-0005-0000-0000-00000F000000}"/>
    <cellStyle name="Calc Percent (1)" xfId="17" xr:uid="{00000000-0005-0000-0000-000010000000}"/>
    <cellStyle name="Calc Percent (2)" xfId="18" xr:uid="{00000000-0005-0000-0000-000011000000}"/>
    <cellStyle name="Calc Units (0)" xfId="19" xr:uid="{00000000-0005-0000-0000-000012000000}"/>
    <cellStyle name="Calc Units (1)" xfId="20" xr:uid="{00000000-0005-0000-0000-000013000000}"/>
    <cellStyle name="Calc Units (2)" xfId="21" xr:uid="{00000000-0005-0000-0000-000014000000}"/>
    <cellStyle name="Comma [0] 2" xfId="22" xr:uid="{00000000-0005-0000-0000-000017000000}"/>
    <cellStyle name="Comma [0] 2 2" xfId="110" xr:uid="{00000000-0005-0000-0000-000018000000}"/>
    <cellStyle name="Comma [0] 3" xfId="122" xr:uid="{00000000-0005-0000-0000-000019000000}"/>
    <cellStyle name="Comma [00]" xfId="23" xr:uid="{00000000-0005-0000-0000-00001A000000}"/>
    <cellStyle name="Comma 10" xfId="117" xr:uid="{00000000-0005-0000-0000-00001B000000}"/>
    <cellStyle name="Comma 11" xfId="24" xr:uid="{00000000-0005-0000-0000-00001C000000}"/>
    <cellStyle name="Comma 11 2" xfId="111" xr:uid="{00000000-0005-0000-0000-00001D000000}"/>
    <cellStyle name="Comma 12" xfId="109" xr:uid="{00000000-0005-0000-0000-00001E000000}"/>
    <cellStyle name="Comma 13" xfId="116" xr:uid="{00000000-0005-0000-0000-00001F000000}"/>
    <cellStyle name="Comma 14" xfId="136" xr:uid="{00000000-0005-0000-0000-000020000000}"/>
    <cellStyle name="Comma 15" xfId="134" xr:uid="{00000000-0005-0000-0000-000021000000}"/>
    <cellStyle name="Comma 16" xfId="135" xr:uid="{00000000-0005-0000-0000-000022000000}"/>
    <cellStyle name="Comma 2" xfId="25" xr:uid="{00000000-0005-0000-0000-000023000000}"/>
    <cellStyle name="Comma 2 2" xfId="112" xr:uid="{00000000-0005-0000-0000-000024000000}"/>
    <cellStyle name="Comma 21 2" xfId="26" xr:uid="{00000000-0005-0000-0000-000025000000}"/>
    <cellStyle name="Comma 21 2 2" xfId="113" xr:uid="{00000000-0005-0000-0000-000026000000}"/>
    <cellStyle name="Comma 3" xfId="27" xr:uid="{00000000-0005-0000-0000-000027000000}"/>
    <cellStyle name="Comma 3 2" xfId="114" xr:uid="{00000000-0005-0000-0000-000028000000}"/>
    <cellStyle name="Comma 3 3" xfId="104" xr:uid="{00000000-0005-0000-0000-000029000000}"/>
    <cellStyle name="Comma 4" xfId="121" xr:uid="{00000000-0005-0000-0000-00002A000000}"/>
    <cellStyle name="Comma 5" xfId="107" xr:uid="{00000000-0005-0000-0000-00002B000000}"/>
    <cellStyle name="Comma 6" xfId="119" xr:uid="{00000000-0005-0000-0000-00002C000000}"/>
    <cellStyle name="Comma 7" xfId="108" xr:uid="{00000000-0005-0000-0000-00002D000000}"/>
    <cellStyle name="Comma 8" xfId="118" xr:uid="{00000000-0005-0000-0000-00002E000000}"/>
    <cellStyle name="Comma 9" xfId="126" xr:uid="{00000000-0005-0000-0000-00002F000000}"/>
    <cellStyle name="Comma_แบบตารางใหม่ 2" xfId="28" xr:uid="{00000000-0005-0000-0000-000030000000}"/>
    <cellStyle name="Currency [00]" xfId="29" xr:uid="{00000000-0005-0000-0000-000031000000}"/>
    <cellStyle name="Date" xfId="30" xr:uid="{00000000-0005-0000-0000-000032000000}"/>
    <cellStyle name="Date Short" xfId="31" xr:uid="{00000000-0005-0000-0000-000033000000}"/>
    <cellStyle name="Date_55-6849 (พค-55)" xfId="32" xr:uid="{00000000-0005-0000-0000-000034000000}"/>
    <cellStyle name="Enter Currency (0)" xfId="33" xr:uid="{00000000-0005-0000-0000-000035000000}"/>
    <cellStyle name="Enter Currency (2)" xfId="34" xr:uid="{00000000-0005-0000-0000-000036000000}"/>
    <cellStyle name="Enter Units (0)" xfId="35" xr:uid="{00000000-0005-0000-0000-000037000000}"/>
    <cellStyle name="Enter Units (1)" xfId="36" xr:uid="{00000000-0005-0000-0000-000038000000}"/>
    <cellStyle name="Enter Units (2)" xfId="37" xr:uid="{00000000-0005-0000-0000-000039000000}"/>
    <cellStyle name="Grey" xfId="38" xr:uid="{00000000-0005-0000-0000-00003A000000}"/>
    <cellStyle name="Header1" xfId="39" xr:uid="{00000000-0005-0000-0000-00003B000000}"/>
    <cellStyle name="Header2" xfId="40" xr:uid="{00000000-0005-0000-0000-00003C000000}"/>
    <cellStyle name="Input [yellow]" xfId="41" xr:uid="{00000000-0005-0000-0000-00003D000000}"/>
    <cellStyle name="Link Currency (0)" xfId="42" xr:uid="{00000000-0005-0000-0000-00003E000000}"/>
    <cellStyle name="Link Currency (2)" xfId="43" xr:uid="{00000000-0005-0000-0000-00003F000000}"/>
    <cellStyle name="Link Units (0)" xfId="44" xr:uid="{00000000-0005-0000-0000-000040000000}"/>
    <cellStyle name="Link Units (1)" xfId="45" xr:uid="{00000000-0005-0000-0000-000041000000}"/>
    <cellStyle name="Link Units (2)" xfId="46" xr:uid="{00000000-0005-0000-0000-000042000000}"/>
    <cellStyle name="New Times Roman" xfId="47" xr:uid="{00000000-0005-0000-0000-000043000000}"/>
    <cellStyle name="Normal - Style1" xfId="48" xr:uid="{00000000-0005-0000-0000-000045000000}"/>
    <cellStyle name="Normal 10" xfId="129" xr:uid="{00000000-0005-0000-0000-000046000000}"/>
    <cellStyle name="Normal 11" xfId="123" xr:uid="{00000000-0005-0000-0000-000047000000}"/>
    <cellStyle name="Normal 12" xfId="130" xr:uid="{00000000-0005-0000-0000-000048000000}"/>
    <cellStyle name="Normal 13" xfId="131" xr:uid="{00000000-0005-0000-0000-000049000000}"/>
    <cellStyle name="Normal 14" xfId="132" xr:uid="{00000000-0005-0000-0000-00004A000000}"/>
    <cellStyle name="Normal 15" xfId="133" xr:uid="{00000000-0005-0000-0000-00004B000000}"/>
    <cellStyle name="Normal 16" xfId="138" xr:uid="{00000000-0005-0000-0000-00004C000000}"/>
    <cellStyle name="Normal 17" xfId="139" xr:uid="{00000000-0005-0000-0000-00004D000000}"/>
    <cellStyle name="Normal 2" xfId="49" xr:uid="{00000000-0005-0000-0000-00004E000000}"/>
    <cellStyle name="Normal 2 2" xfId="115" xr:uid="{00000000-0005-0000-0000-00004F000000}"/>
    <cellStyle name="Normal 3" xfId="125" xr:uid="{00000000-0005-0000-0000-000050000000}"/>
    <cellStyle name="Normal 4" xfId="50" xr:uid="{00000000-0005-0000-0000-000051000000}"/>
    <cellStyle name="Normal 5" xfId="106" xr:uid="{00000000-0005-0000-0000-000052000000}"/>
    <cellStyle name="Normal 6" xfId="51" xr:uid="{00000000-0005-0000-0000-000053000000}"/>
    <cellStyle name="Normal 7" xfId="124" xr:uid="{00000000-0005-0000-0000-000054000000}"/>
    <cellStyle name="Normal 8" xfId="127" xr:uid="{00000000-0005-0000-0000-000055000000}"/>
    <cellStyle name="Normal 9" xfId="128" xr:uid="{00000000-0005-0000-0000-000056000000}"/>
    <cellStyle name="Normal_50-10051 &amp; ข31-กพ-50 -ศูนย์แพทย์ศาสตร์ 9 ชั้น" xfId="52" xr:uid="{00000000-0005-0000-0000-000058000000}"/>
    <cellStyle name="Normal_50-10127อุดรธานี" xfId="53" xr:uid="{00000000-0005-0000-0000-000059000000}"/>
    <cellStyle name="Normal_N&amp;F(SN)-10539_ศูนย์การแพทย์ราชวิถี_17-03-2009" xfId="54" xr:uid="{00000000-0005-0000-0000-00005A000000}"/>
    <cellStyle name="Normal_Siriraj_boq" xfId="55" xr:uid="{00000000-0005-0000-0000-00005B000000}"/>
    <cellStyle name="Normal_SN-Boatyard" xfId="56" xr:uid="{00000000-0005-0000-0000-00005C000000}"/>
    <cellStyle name="Normal_แบบตารางใหม่" xfId="57" xr:uid="{00000000-0005-0000-0000-00005D000000}"/>
    <cellStyle name="Normal_แบบตารางใหม่ 2" xfId="58" xr:uid="{00000000-0005-0000-0000-00005E000000}"/>
    <cellStyle name="Normal_แบบตารางใหม่ -กลุ่ม 3 2" xfId="59" xr:uid="{00000000-0005-0000-0000-000060000000}"/>
    <cellStyle name="Normal_แบบตารางใหม่_54-8079 (สค-54)" xfId="60" xr:uid="{00000000-0005-0000-0000-000061000000}"/>
    <cellStyle name="Normal_แบบตารางใหม่_54-ก 40-เมย-53 -ช่องลิฟท์ -รพ.เซกา" xfId="61" xr:uid="{00000000-0005-0000-0000-000062000000}"/>
    <cellStyle name="Normal_อาคารพักคนไข้  298  เตียง(งานไฟฟ้า)" xfId="62" xr:uid="{00000000-0005-0000-0000-000064000000}"/>
    <cellStyle name="ParaBirimi [0]_RESULTS" xfId="63" xr:uid="{00000000-0005-0000-0000-000065000000}"/>
    <cellStyle name="ParaBirimi_RESULTS" xfId="64" xr:uid="{00000000-0005-0000-0000-000066000000}"/>
    <cellStyle name="Percent [0]" xfId="65" xr:uid="{00000000-0005-0000-0000-000067000000}"/>
    <cellStyle name="Percent [00]" xfId="66" xr:uid="{00000000-0005-0000-0000-000068000000}"/>
    <cellStyle name="Percent [2]" xfId="67" xr:uid="{00000000-0005-0000-0000-000069000000}"/>
    <cellStyle name="Percent 2" xfId="68" xr:uid="{00000000-0005-0000-0000-00006A000000}"/>
    <cellStyle name="PrePop Currency (0)" xfId="69" xr:uid="{00000000-0005-0000-0000-00006B000000}"/>
    <cellStyle name="PrePop Currency (2)" xfId="70" xr:uid="{00000000-0005-0000-0000-00006C000000}"/>
    <cellStyle name="PrePop Units (0)" xfId="71" xr:uid="{00000000-0005-0000-0000-00006D000000}"/>
    <cellStyle name="PrePop Units (1)" xfId="72" xr:uid="{00000000-0005-0000-0000-00006E000000}"/>
    <cellStyle name="PrePop Units (2)" xfId="73" xr:uid="{00000000-0005-0000-0000-00006F000000}"/>
    <cellStyle name="Style 1" xfId="74" xr:uid="{00000000-0005-0000-0000-000070000000}"/>
    <cellStyle name="Text Indent A" xfId="75" xr:uid="{00000000-0005-0000-0000-000071000000}"/>
    <cellStyle name="Text Indent B" xfId="76" xr:uid="{00000000-0005-0000-0000-000072000000}"/>
    <cellStyle name="Text Indent C" xfId="77" xr:uid="{00000000-0005-0000-0000-000073000000}"/>
    <cellStyle name="Virg? [0]_RESULTS" xfId="78" xr:uid="{00000000-0005-0000-0000-000074000000}"/>
    <cellStyle name="Virg?_RESULTS" xfId="79" xr:uid="{00000000-0005-0000-0000-000075000000}"/>
    <cellStyle name="เครื่องหมายจุลภาค 2" xfId="80" xr:uid="{00000000-0005-0000-0000-000076000000}"/>
    <cellStyle name="เครื่องหมายจุลภาค 2 2" xfId="120" xr:uid="{00000000-0005-0000-0000-000077000000}"/>
    <cellStyle name="เครื่องหมายจุลภาค 2 3" xfId="141" xr:uid="{00000000-0005-0000-0000-000078000000}"/>
    <cellStyle name="เครื่องหมายจุลภาค 3" xfId="81" xr:uid="{00000000-0005-0000-0000-000079000000}"/>
    <cellStyle name="เครื่องหมายจุลภาค_OPD_รพ.ราชวิถ๊-16-11-53. xls" xfId="82" xr:uid="{00000000-0005-0000-0000-00007A000000}"/>
    <cellStyle name="เครื่องหมายจุลภาค_ข 24-กพ-47 " xfId="83" xr:uid="{00000000-0005-0000-0000-00007B000000}"/>
    <cellStyle name="จุลภาค" xfId="84" builtinId="3"/>
    <cellStyle name="จุลภาค [0]" xfId="85" builtinId="6"/>
    <cellStyle name="จุลภาค [0] 2" xfId="86" xr:uid="{00000000-0005-0000-0000-00007D000000}"/>
    <cellStyle name="จุลภาค 2" xfId="102" xr:uid="{00000000-0005-0000-0000-00007E000000}"/>
    <cellStyle name="จุลภาค 4" xfId="105" xr:uid="{00000000-0005-0000-0000-00007F000000}"/>
    <cellStyle name="เชื่อมโยงหลายมิติ" xfId="87" xr:uid="{00000000-0005-0000-0000-00007C000000}"/>
    <cellStyle name="ตามการเชื่อมโยงหลายมิติ" xfId="88" xr:uid="{00000000-0005-0000-0000-000080000000}"/>
    <cellStyle name="ปกติ" xfId="0" builtinId="0"/>
    <cellStyle name="ปกติ 11" xfId="89" xr:uid="{00000000-0005-0000-0000-000081000000}"/>
    <cellStyle name="ปกติ 2" xfId="90" xr:uid="{00000000-0005-0000-0000-000082000000}"/>
    <cellStyle name="ปกติ 2 2" xfId="140" xr:uid="{00000000-0005-0000-0000-000083000000}"/>
    <cellStyle name="ปกติ 2 3" xfId="142" xr:uid="{00000000-0005-0000-0000-000084000000}"/>
    <cellStyle name="ปกติ 3" xfId="91" xr:uid="{00000000-0005-0000-0000-000085000000}"/>
    <cellStyle name="ปกติ 3 2" xfId="137" xr:uid="{00000000-0005-0000-0000-000086000000}"/>
    <cellStyle name="ปกติ 5" xfId="101" xr:uid="{00000000-0005-0000-0000-000087000000}"/>
    <cellStyle name="ปกติ 6" xfId="103" xr:uid="{00000000-0005-0000-0000-000088000000}"/>
    <cellStyle name="ปกติ_10230 นิสิทธิ์" xfId="92" xr:uid="{00000000-0005-0000-0000-000089000000}"/>
    <cellStyle name="ปกติ_50-5300 ฟอร์มตารางใหม่" xfId="93" xr:uid="{00000000-0005-0000-0000-00008A000000}"/>
    <cellStyle name="ปกติ_9035-51B" xfId="94" xr:uid="{00000000-0005-0000-0000-00008B000000}"/>
    <cellStyle name="ปกติ_OPD_รพ.ราชวิถ๊-16-11-53. xls" xfId="95" xr:uid="{00000000-0005-0000-0000-00008C000000}"/>
    <cellStyle name="ปกติ_ข 24-กพ-47 " xfId="96" xr:uid="{00000000-0005-0000-0000-00008D000000}"/>
    <cellStyle name="ปกติ_คำนวณค่าเฉลี่ย Factor-F_6%" xfId="97" xr:uid="{00000000-0005-0000-0000-00008E000000}"/>
    <cellStyle name="ปกติ_อาคาร สนง.ระบบบริการการแพทย์ฉุกเฉิน 10252" xfId="98" xr:uid="{00000000-0005-0000-0000-00008F000000}"/>
    <cellStyle name="ปกติ_อาคารเอนกประสงค์ 10467A" xfId="99" xr:uid="{00000000-0005-0000-0000-000090000000}"/>
    <cellStyle name="ลักษณะ 1" xfId="100" xr:uid="{00000000-0005-0000-0000-00009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</xdr:row>
      <xdr:rowOff>76200</xdr:rowOff>
    </xdr:from>
    <xdr:to>
      <xdr:col>1</xdr:col>
      <xdr:colOff>276225</xdr:colOff>
      <xdr:row>3</xdr:row>
      <xdr:rowOff>190500</xdr:rowOff>
    </xdr:to>
    <xdr:sp macro="" textlink="">
      <xdr:nvSpPr>
        <xdr:cNvPr id="163987" name="Rectangle 1">
          <a:extLst>
            <a:ext uri="{FF2B5EF4-FFF2-40B4-BE49-F238E27FC236}">
              <a16:creationId xmlns:a16="http://schemas.microsoft.com/office/drawing/2014/main" id="{00B460C3-F1C7-4E91-9123-AF12C5FD9FFD}"/>
            </a:ext>
          </a:extLst>
        </xdr:cNvPr>
        <xdr:cNvSpPr>
          <a:spLocks noChangeArrowheads="1"/>
        </xdr:cNvSpPr>
      </xdr:nvSpPr>
      <xdr:spPr bwMode="auto">
        <a:xfrm>
          <a:off x="314325" y="126682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4</xdr:row>
      <xdr:rowOff>76200</xdr:rowOff>
    </xdr:from>
    <xdr:to>
      <xdr:col>1</xdr:col>
      <xdr:colOff>276225</xdr:colOff>
      <xdr:row>4</xdr:row>
      <xdr:rowOff>190500</xdr:rowOff>
    </xdr:to>
    <xdr:sp macro="" textlink="">
      <xdr:nvSpPr>
        <xdr:cNvPr id="163988" name="Rectangle 2">
          <a:extLst>
            <a:ext uri="{FF2B5EF4-FFF2-40B4-BE49-F238E27FC236}">
              <a16:creationId xmlns:a16="http://schemas.microsoft.com/office/drawing/2014/main" id="{B106A895-AA38-46A7-BBE0-032F4BEE57DB}"/>
            </a:ext>
          </a:extLst>
        </xdr:cNvPr>
        <xdr:cNvSpPr>
          <a:spLocks noChangeArrowheads="1"/>
        </xdr:cNvSpPr>
      </xdr:nvSpPr>
      <xdr:spPr bwMode="auto">
        <a:xfrm>
          <a:off x="314325" y="15525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5</xdr:row>
      <xdr:rowOff>76200</xdr:rowOff>
    </xdr:from>
    <xdr:to>
      <xdr:col>1</xdr:col>
      <xdr:colOff>276225</xdr:colOff>
      <xdr:row>5</xdr:row>
      <xdr:rowOff>190500</xdr:rowOff>
    </xdr:to>
    <xdr:sp macro="" textlink="">
      <xdr:nvSpPr>
        <xdr:cNvPr id="163989" name="Rectangle 4">
          <a:extLst>
            <a:ext uri="{FF2B5EF4-FFF2-40B4-BE49-F238E27FC236}">
              <a16:creationId xmlns:a16="http://schemas.microsoft.com/office/drawing/2014/main" id="{677F7667-9CB2-43AA-843B-54F4A4B45795}"/>
            </a:ext>
          </a:extLst>
        </xdr:cNvPr>
        <xdr:cNvSpPr>
          <a:spLocks noChangeArrowheads="1"/>
        </xdr:cNvSpPr>
      </xdr:nvSpPr>
      <xdr:spPr bwMode="auto">
        <a:xfrm>
          <a:off x="314325" y="183832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6</xdr:row>
      <xdr:rowOff>76200</xdr:rowOff>
    </xdr:from>
    <xdr:to>
      <xdr:col>1</xdr:col>
      <xdr:colOff>276225</xdr:colOff>
      <xdr:row>6</xdr:row>
      <xdr:rowOff>190500</xdr:rowOff>
    </xdr:to>
    <xdr:sp macro="" textlink="">
      <xdr:nvSpPr>
        <xdr:cNvPr id="163990" name="Rectangle 5">
          <a:extLst>
            <a:ext uri="{FF2B5EF4-FFF2-40B4-BE49-F238E27FC236}">
              <a16:creationId xmlns:a16="http://schemas.microsoft.com/office/drawing/2014/main" id="{B306E381-45A2-4D11-B992-52D3CADE1301}"/>
            </a:ext>
          </a:extLst>
        </xdr:cNvPr>
        <xdr:cNvSpPr>
          <a:spLocks noChangeArrowheads="1"/>
        </xdr:cNvSpPr>
      </xdr:nvSpPr>
      <xdr:spPr bwMode="auto">
        <a:xfrm>
          <a:off x="314325" y="21240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7</xdr:row>
      <xdr:rowOff>76200</xdr:rowOff>
    </xdr:from>
    <xdr:to>
      <xdr:col>1</xdr:col>
      <xdr:colOff>276225</xdr:colOff>
      <xdr:row>7</xdr:row>
      <xdr:rowOff>190500</xdr:rowOff>
    </xdr:to>
    <xdr:sp macro="" textlink="">
      <xdr:nvSpPr>
        <xdr:cNvPr id="163991" name="Rectangle 6">
          <a:extLst>
            <a:ext uri="{FF2B5EF4-FFF2-40B4-BE49-F238E27FC236}">
              <a16:creationId xmlns:a16="http://schemas.microsoft.com/office/drawing/2014/main" id="{A3D645A6-32F0-4489-9986-0FDB7801653C}"/>
            </a:ext>
          </a:extLst>
        </xdr:cNvPr>
        <xdr:cNvSpPr>
          <a:spLocks noChangeArrowheads="1"/>
        </xdr:cNvSpPr>
      </xdr:nvSpPr>
      <xdr:spPr bwMode="auto">
        <a:xfrm>
          <a:off x="314325" y="240982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180975</xdr:colOff>
      <xdr:row>25</xdr:row>
      <xdr:rowOff>114300</xdr:rowOff>
    </xdr:from>
    <xdr:to>
      <xdr:col>1</xdr:col>
      <xdr:colOff>285750</xdr:colOff>
      <xdr:row>25</xdr:row>
      <xdr:rowOff>228600</xdr:rowOff>
    </xdr:to>
    <xdr:sp macro="" textlink="">
      <xdr:nvSpPr>
        <xdr:cNvPr id="163992" name="Rectangle 8">
          <a:extLst>
            <a:ext uri="{FF2B5EF4-FFF2-40B4-BE49-F238E27FC236}">
              <a16:creationId xmlns:a16="http://schemas.microsoft.com/office/drawing/2014/main" id="{5C24A844-D581-494F-9AF2-CADC47FF3C8E}"/>
            </a:ext>
          </a:extLst>
        </xdr:cNvPr>
        <xdr:cNvSpPr>
          <a:spLocks noChangeArrowheads="1"/>
        </xdr:cNvSpPr>
      </xdr:nvSpPr>
      <xdr:spPr bwMode="auto">
        <a:xfrm>
          <a:off x="323850" y="752475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10</xdr:row>
      <xdr:rowOff>76200</xdr:rowOff>
    </xdr:from>
    <xdr:to>
      <xdr:col>1</xdr:col>
      <xdr:colOff>276225</xdr:colOff>
      <xdr:row>10</xdr:row>
      <xdr:rowOff>190500</xdr:rowOff>
    </xdr:to>
    <xdr:sp macro="" textlink="">
      <xdr:nvSpPr>
        <xdr:cNvPr id="163993" name="Rectangle 7">
          <a:extLst>
            <a:ext uri="{FF2B5EF4-FFF2-40B4-BE49-F238E27FC236}">
              <a16:creationId xmlns:a16="http://schemas.microsoft.com/office/drawing/2014/main" id="{7B7B0D64-19D1-4C6B-9B08-F9EFB79F2CA3}"/>
            </a:ext>
          </a:extLst>
        </xdr:cNvPr>
        <xdr:cNvSpPr>
          <a:spLocks noChangeArrowheads="1"/>
        </xdr:cNvSpPr>
      </xdr:nvSpPr>
      <xdr:spPr bwMode="auto">
        <a:xfrm>
          <a:off x="314325" y="32670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619125</xdr:colOff>
      <xdr:row>10</xdr:row>
      <xdr:rowOff>95249</xdr:rowOff>
    </xdr:from>
    <xdr:to>
      <xdr:col>7</xdr:col>
      <xdr:colOff>0</xdr:colOff>
      <xdr:row>10</xdr:row>
      <xdr:rowOff>200024</xdr:rowOff>
    </xdr:to>
    <xdr:sp macro="" textlink="">
      <xdr:nvSpPr>
        <xdr:cNvPr id="163994" name="Rectangle 7">
          <a:extLst>
            <a:ext uri="{FF2B5EF4-FFF2-40B4-BE49-F238E27FC236}">
              <a16:creationId xmlns:a16="http://schemas.microsoft.com/office/drawing/2014/main" id="{7C71C188-AA22-4EA2-B700-659C5797C765}"/>
            </a:ext>
          </a:extLst>
        </xdr:cNvPr>
        <xdr:cNvSpPr>
          <a:spLocks noChangeArrowheads="1"/>
        </xdr:cNvSpPr>
      </xdr:nvSpPr>
      <xdr:spPr bwMode="auto">
        <a:xfrm>
          <a:off x="4229100" y="3047999"/>
          <a:ext cx="11430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8</xdr:row>
      <xdr:rowOff>76200</xdr:rowOff>
    </xdr:from>
    <xdr:to>
      <xdr:col>1</xdr:col>
      <xdr:colOff>276225</xdr:colOff>
      <xdr:row>8</xdr:row>
      <xdr:rowOff>190500</xdr:rowOff>
    </xdr:to>
    <xdr:sp macro="" textlink="">
      <xdr:nvSpPr>
        <xdr:cNvPr id="163995" name="Rectangle 6">
          <a:extLst>
            <a:ext uri="{FF2B5EF4-FFF2-40B4-BE49-F238E27FC236}">
              <a16:creationId xmlns:a16="http://schemas.microsoft.com/office/drawing/2014/main" id="{AC714593-FECF-4821-BCEF-48D5C4B4B4F9}"/>
            </a:ext>
          </a:extLst>
        </xdr:cNvPr>
        <xdr:cNvSpPr>
          <a:spLocks noChangeArrowheads="1"/>
        </xdr:cNvSpPr>
      </xdr:nvSpPr>
      <xdr:spPr bwMode="auto">
        <a:xfrm>
          <a:off x="314325" y="26955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9</xdr:row>
      <xdr:rowOff>76200</xdr:rowOff>
    </xdr:from>
    <xdr:to>
      <xdr:col>1</xdr:col>
      <xdr:colOff>276225</xdr:colOff>
      <xdr:row>9</xdr:row>
      <xdr:rowOff>190500</xdr:rowOff>
    </xdr:to>
    <xdr:sp macro="" textlink="">
      <xdr:nvSpPr>
        <xdr:cNvPr id="163996" name="Rectangle 6">
          <a:extLst>
            <a:ext uri="{FF2B5EF4-FFF2-40B4-BE49-F238E27FC236}">
              <a16:creationId xmlns:a16="http://schemas.microsoft.com/office/drawing/2014/main" id="{DD78D2C8-F287-4955-B1D9-B4B17106F17F}"/>
            </a:ext>
          </a:extLst>
        </xdr:cNvPr>
        <xdr:cNvSpPr>
          <a:spLocks noChangeArrowheads="1"/>
        </xdr:cNvSpPr>
      </xdr:nvSpPr>
      <xdr:spPr bwMode="auto">
        <a:xfrm>
          <a:off x="314325" y="298132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74" name="Line 1">
          <a:extLst>
            <a:ext uri="{FF2B5EF4-FFF2-40B4-BE49-F238E27FC236}">
              <a16:creationId xmlns:a16="http://schemas.microsoft.com/office/drawing/2014/main" id="{66076A04-E84C-4FB8-85DC-E82D5801978C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75" name="Line 2">
          <a:extLst>
            <a:ext uri="{FF2B5EF4-FFF2-40B4-BE49-F238E27FC236}">
              <a16:creationId xmlns:a16="http://schemas.microsoft.com/office/drawing/2014/main" id="{3BF36664-9009-4514-9095-E1F5D801C377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76" name="Line 3">
          <a:extLst>
            <a:ext uri="{FF2B5EF4-FFF2-40B4-BE49-F238E27FC236}">
              <a16:creationId xmlns:a16="http://schemas.microsoft.com/office/drawing/2014/main" id="{D9036BD9-6DD9-48BC-BC1E-A7AE68FE4506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77" name="Line 4">
          <a:extLst>
            <a:ext uri="{FF2B5EF4-FFF2-40B4-BE49-F238E27FC236}">
              <a16:creationId xmlns:a16="http://schemas.microsoft.com/office/drawing/2014/main" id="{36ADE129-E945-4454-8177-AF2DB5ED8493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78" name="Line 5">
          <a:extLst>
            <a:ext uri="{FF2B5EF4-FFF2-40B4-BE49-F238E27FC236}">
              <a16:creationId xmlns:a16="http://schemas.microsoft.com/office/drawing/2014/main" id="{80AD6BAF-5817-450E-A4C4-86A8D12C23FF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79" name="Line 6">
          <a:extLst>
            <a:ext uri="{FF2B5EF4-FFF2-40B4-BE49-F238E27FC236}">
              <a16:creationId xmlns:a16="http://schemas.microsoft.com/office/drawing/2014/main" id="{2615A7FF-5767-46E2-B469-F0F37E6FDDCC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80" name="Line 7">
          <a:extLst>
            <a:ext uri="{FF2B5EF4-FFF2-40B4-BE49-F238E27FC236}">
              <a16:creationId xmlns:a16="http://schemas.microsoft.com/office/drawing/2014/main" id="{6B04578A-EA69-4B86-A9CF-F2E6300BF6AE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81" name="Line 8">
          <a:extLst>
            <a:ext uri="{FF2B5EF4-FFF2-40B4-BE49-F238E27FC236}">
              <a16:creationId xmlns:a16="http://schemas.microsoft.com/office/drawing/2014/main" id="{32409AF8-875E-4BD2-A3DC-893739B331C3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82" name="Line 9">
          <a:extLst>
            <a:ext uri="{FF2B5EF4-FFF2-40B4-BE49-F238E27FC236}">
              <a16:creationId xmlns:a16="http://schemas.microsoft.com/office/drawing/2014/main" id="{015EB350-8CBF-446D-82EE-7DC6DC013B10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83" name="Line 10">
          <a:extLst>
            <a:ext uri="{FF2B5EF4-FFF2-40B4-BE49-F238E27FC236}">
              <a16:creationId xmlns:a16="http://schemas.microsoft.com/office/drawing/2014/main" id="{D640E991-5154-49B1-98E8-7390B695957C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84" name="Line 11">
          <a:extLst>
            <a:ext uri="{FF2B5EF4-FFF2-40B4-BE49-F238E27FC236}">
              <a16:creationId xmlns:a16="http://schemas.microsoft.com/office/drawing/2014/main" id="{E4DEE8EE-C32A-47E3-B5A3-5560FB5DEA5A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85" name="Line 12">
          <a:extLst>
            <a:ext uri="{FF2B5EF4-FFF2-40B4-BE49-F238E27FC236}">
              <a16:creationId xmlns:a16="http://schemas.microsoft.com/office/drawing/2014/main" id="{31347992-7018-44DA-8CBC-AFCD3262325D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86" name="Line 13">
          <a:extLst>
            <a:ext uri="{FF2B5EF4-FFF2-40B4-BE49-F238E27FC236}">
              <a16:creationId xmlns:a16="http://schemas.microsoft.com/office/drawing/2014/main" id="{BB3724B4-CD0F-4AE4-B224-61CE5F84CD56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87" name="Line 14">
          <a:extLst>
            <a:ext uri="{FF2B5EF4-FFF2-40B4-BE49-F238E27FC236}">
              <a16:creationId xmlns:a16="http://schemas.microsoft.com/office/drawing/2014/main" id="{7903B995-9EFF-484A-B6FE-2D63D35F9865}"/>
            </a:ext>
          </a:extLst>
        </xdr:cNvPr>
        <xdr:cNvSpPr>
          <a:spLocks noChangeShapeType="1"/>
        </xdr:cNvSpPr>
      </xdr:nvSpPr>
      <xdr:spPr bwMode="auto">
        <a:xfrm>
          <a:off x="115252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88" name="Line 15">
          <a:extLst>
            <a:ext uri="{FF2B5EF4-FFF2-40B4-BE49-F238E27FC236}">
              <a16:creationId xmlns:a16="http://schemas.microsoft.com/office/drawing/2014/main" id="{A99BDD04-E94D-47BD-B06D-8630DBBCE371}"/>
            </a:ext>
          </a:extLst>
        </xdr:cNvPr>
        <xdr:cNvSpPr>
          <a:spLocks noChangeShapeType="1"/>
        </xdr:cNvSpPr>
      </xdr:nvSpPr>
      <xdr:spPr bwMode="auto">
        <a:xfrm flipV="1">
          <a:off x="115252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89" name="Line 16">
          <a:extLst>
            <a:ext uri="{FF2B5EF4-FFF2-40B4-BE49-F238E27FC236}">
              <a16:creationId xmlns:a16="http://schemas.microsoft.com/office/drawing/2014/main" id="{AB390507-170F-4869-834C-BECFFC928FD1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90" name="Line 17">
          <a:extLst>
            <a:ext uri="{FF2B5EF4-FFF2-40B4-BE49-F238E27FC236}">
              <a16:creationId xmlns:a16="http://schemas.microsoft.com/office/drawing/2014/main" id="{33DD17E0-9B82-41FE-97DF-707673A38E95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91" name="Line 18">
          <a:extLst>
            <a:ext uri="{FF2B5EF4-FFF2-40B4-BE49-F238E27FC236}">
              <a16:creationId xmlns:a16="http://schemas.microsoft.com/office/drawing/2014/main" id="{09646C57-7B76-4E86-941D-5BD8A20BD917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92" name="Line 19">
          <a:extLst>
            <a:ext uri="{FF2B5EF4-FFF2-40B4-BE49-F238E27FC236}">
              <a16:creationId xmlns:a16="http://schemas.microsoft.com/office/drawing/2014/main" id="{4226D516-52DE-41AD-9CCD-E4E39BFBD969}"/>
            </a:ext>
          </a:extLst>
        </xdr:cNvPr>
        <xdr:cNvSpPr>
          <a:spLocks noChangeShapeType="1"/>
        </xdr:cNvSpPr>
      </xdr:nvSpPr>
      <xdr:spPr bwMode="auto">
        <a:xfrm>
          <a:off x="115252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93" name="Line 20">
          <a:extLst>
            <a:ext uri="{FF2B5EF4-FFF2-40B4-BE49-F238E27FC236}">
              <a16:creationId xmlns:a16="http://schemas.microsoft.com/office/drawing/2014/main" id="{FE6E8C90-4697-4E26-8A0F-8D15807CF84E}"/>
            </a:ext>
          </a:extLst>
        </xdr:cNvPr>
        <xdr:cNvSpPr>
          <a:spLocks noChangeShapeType="1"/>
        </xdr:cNvSpPr>
      </xdr:nvSpPr>
      <xdr:spPr bwMode="auto">
        <a:xfrm flipV="1">
          <a:off x="115252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933450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94" name="Oval 21">
          <a:extLst>
            <a:ext uri="{FF2B5EF4-FFF2-40B4-BE49-F238E27FC236}">
              <a16:creationId xmlns:a16="http://schemas.microsoft.com/office/drawing/2014/main" id="{151ACD37-D5C9-4774-B204-14858F7AD381}"/>
            </a:ext>
          </a:extLst>
        </xdr:cNvPr>
        <xdr:cNvSpPr>
          <a:spLocks noChangeArrowheads="1"/>
        </xdr:cNvSpPr>
      </xdr:nvSpPr>
      <xdr:spPr bwMode="auto">
        <a:xfrm>
          <a:off x="1304925" y="441245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1381125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95" name="Oval 22">
          <a:extLst>
            <a:ext uri="{FF2B5EF4-FFF2-40B4-BE49-F238E27FC236}">
              <a16:creationId xmlns:a16="http://schemas.microsoft.com/office/drawing/2014/main" id="{B75A5821-ACB1-4BEB-9174-23D4E875089D}"/>
            </a:ext>
          </a:extLst>
        </xdr:cNvPr>
        <xdr:cNvSpPr>
          <a:spLocks noChangeArrowheads="1"/>
        </xdr:cNvSpPr>
      </xdr:nvSpPr>
      <xdr:spPr bwMode="auto">
        <a:xfrm>
          <a:off x="1304925" y="441245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1362075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96" name="Line 23">
          <a:extLst>
            <a:ext uri="{FF2B5EF4-FFF2-40B4-BE49-F238E27FC236}">
              <a16:creationId xmlns:a16="http://schemas.microsoft.com/office/drawing/2014/main" id="{C44457C0-8C70-4065-8CD9-D49E51BFB9C3}"/>
            </a:ext>
          </a:extLst>
        </xdr:cNvPr>
        <xdr:cNvSpPr>
          <a:spLocks noChangeShapeType="1"/>
        </xdr:cNvSpPr>
      </xdr:nvSpPr>
      <xdr:spPr bwMode="auto">
        <a:xfrm flipH="1">
          <a:off x="130492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1381125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97" name="Oval 24">
          <a:extLst>
            <a:ext uri="{FF2B5EF4-FFF2-40B4-BE49-F238E27FC236}">
              <a16:creationId xmlns:a16="http://schemas.microsoft.com/office/drawing/2014/main" id="{BAC54C9B-93F5-4683-8ECB-2D13E93E8DDC}"/>
            </a:ext>
          </a:extLst>
        </xdr:cNvPr>
        <xdr:cNvSpPr>
          <a:spLocks noChangeArrowheads="1"/>
        </xdr:cNvSpPr>
      </xdr:nvSpPr>
      <xdr:spPr bwMode="auto">
        <a:xfrm>
          <a:off x="1304925" y="441245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1362075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98" name="Line 25">
          <a:extLst>
            <a:ext uri="{FF2B5EF4-FFF2-40B4-BE49-F238E27FC236}">
              <a16:creationId xmlns:a16="http://schemas.microsoft.com/office/drawing/2014/main" id="{F91ECA5A-4131-43DB-9E23-026186E17990}"/>
            </a:ext>
          </a:extLst>
        </xdr:cNvPr>
        <xdr:cNvSpPr>
          <a:spLocks noChangeShapeType="1"/>
        </xdr:cNvSpPr>
      </xdr:nvSpPr>
      <xdr:spPr bwMode="auto">
        <a:xfrm flipH="1">
          <a:off x="130492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299" name="Line 26">
          <a:extLst>
            <a:ext uri="{FF2B5EF4-FFF2-40B4-BE49-F238E27FC236}">
              <a16:creationId xmlns:a16="http://schemas.microsoft.com/office/drawing/2014/main" id="{F5664D7F-6A4C-42E4-98A1-17E36EFC8F1C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00" name="Line 27">
          <a:extLst>
            <a:ext uri="{FF2B5EF4-FFF2-40B4-BE49-F238E27FC236}">
              <a16:creationId xmlns:a16="http://schemas.microsoft.com/office/drawing/2014/main" id="{B19DA1EE-79AC-4691-8B42-8E60293446AB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01" name="Line 28">
          <a:extLst>
            <a:ext uri="{FF2B5EF4-FFF2-40B4-BE49-F238E27FC236}">
              <a16:creationId xmlns:a16="http://schemas.microsoft.com/office/drawing/2014/main" id="{8E9BE1FE-BF80-421C-B92A-38BB70A4B595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02" name="Line 29">
          <a:extLst>
            <a:ext uri="{FF2B5EF4-FFF2-40B4-BE49-F238E27FC236}">
              <a16:creationId xmlns:a16="http://schemas.microsoft.com/office/drawing/2014/main" id="{8BFA50FC-5074-4636-B574-942AA38B7A22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03" name="Line 30">
          <a:extLst>
            <a:ext uri="{FF2B5EF4-FFF2-40B4-BE49-F238E27FC236}">
              <a16:creationId xmlns:a16="http://schemas.microsoft.com/office/drawing/2014/main" id="{EC6D8A00-D177-4475-9525-596FF13AECD7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04" name="Line 31">
          <a:extLst>
            <a:ext uri="{FF2B5EF4-FFF2-40B4-BE49-F238E27FC236}">
              <a16:creationId xmlns:a16="http://schemas.microsoft.com/office/drawing/2014/main" id="{DCC52307-BD85-4524-A2DB-BBE75D7D7308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05" name="Line 32">
          <a:extLst>
            <a:ext uri="{FF2B5EF4-FFF2-40B4-BE49-F238E27FC236}">
              <a16:creationId xmlns:a16="http://schemas.microsoft.com/office/drawing/2014/main" id="{1686DC56-5D4B-4DE2-AEBE-4CA0E547164C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06" name="Line 33">
          <a:extLst>
            <a:ext uri="{FF2B5EF4-FFF2-40B4-BE49-F238E27FC236}">
              <a16:creationId xmlns:a16="http://schemas.microsoft.com/office/drawing/2014/main" id="{EAD39C67-D10C-45CF-94FA-17F4C468D1DE}"/>
            </a:ext>
          </a:extLst>
        </xdr:cNvPr>
        <xdr:cNvSpPr>
          <a:spLocks noChangeShapeType="1"/>
        </xdr:cNvSpPr>
      </xdr:nvSpPr>
      <xdr:spPr bwMode="auto">
        <a:xfrm>
          <a:off x="115252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07" name="Line 34">
          <a:extLst>
            <a:ext uri="{FF2B5EF4-FFF2-40B4-BE49-F238E27FC236}">
              <a16:creationId xmlns:a16="http://schemas.microsoft.com/office/drawing/2014/main" id="{793778B8-1A92-4C01-83EF-65BC1570BD3C}"/>
            </a:ext>
          </a:extLst>
        </xdr:cNvPr>
        <xdr:cNvSpPr>
          <a:spLocks noChangeShapeType="1"/>
        </xdr:cNvSpPr>
      </xdr:nvSpPr>
      <xdr:spPr bwMode="auto">
        <a:xfrm flipV="1">
          <a:off x="115252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08" name="Line 35">
          <a:extLst>
            <a:ext uri="{FF2B5EF4-FFF2-40B4-BE49-F238E27FC236}">
              <a16:creationId xmlns:a16="http://schemas.microsoft.com/office/drawing/2014/main" id="{A070537F-A4B2-4D4E-B6EE-E8E609E1A22C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09" name="Line 36">
          <a:extLst>
            <a:ext uri="{FF2B5EF4-FFF2-40B4-BE49-F238E27FC236}">
              <a16:creationId xmlns:a16="http://schemas.microsoft.com/office/drawing/2014/main" id="{5678347B-21A6-4195-A9C1-94B6D2AEA2C5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10" name="Line 37">
          <a:extLst>
            <a:ext uri="{FF2B5EF4-FFF2-40B4-BE49-F238E27FC236}">
              <a16:creationId xmlns:a16="http://schemas.microsoft.com/office/drawing/2014/main" id="{996CDCB7-38BF-4E1F-B0F4-112CA0110607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11" name="Line 38">
          <a:extLst>
            <a:ext uri="{FF2B5EF4-FFF2-40B4-BE49-F238E27FC236}">
              <a16:creationId xmlns:a16="http://schemas.microsoft.com/office/drawing/2014/main" id="{C52B7F8A-EF3F-4DBC-A2C0-7DB8C9F156EB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12" name="Line 39">
          <a:extLst>
            <a:ext uri="{FF2B5EF4-FFF2-40B4-BE49-F238E27FC236}">
              <a16:creationId xmlns:a16="http://schemas.microsoft.com/office/drawing/2014/main" id="{323E8057-4C4B-4F73-A466-2E94D0F93658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13" name="Line 40">
          <a:extLst>
            <a:ext uri="{FF2B5EF4-FFF2-40B4-BE49-F238E27FC236}">
              <a16:creationId xmlns:a16="http://schemas.microsoft.com/office/drawing/2014/main" id="{DB76280E-8C37-4341-B157-965D50229EE6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14" name="Line 41">
          <a:extLst>
            <a:ext uri="{FF2B5EF4-FFF2-40B4-BE49-F238E27FC236}">
              <a16:creationId xmlns:a16="http://schemas.microsoft.com/office/drawing/2014/main" id="{0E460ECB-B168-48B9-B032-2E291DDB856B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1613</xdr:row>
      <xdr:rowOff>0</xdr:rowOff>
    </xdr:from>
    <xdr:to>
      <xdr:col>2</xdr:col>
      <xdr:colOff>161925</xdr:colOff>
      <xdr:row>1613</xdr:row>
      <xdr:rowOff>0</xdr:rowOff>
    </xdr:to>
    <xdr:sp macro="" textlink="">
      <xdr:nvSpPr>
        <xdr:cNvPr id="167315" name="Line 42">
          <a:extLst>
            <a:ext uri="{FF2B5EF4-FFF2-40B4-BE49-F238E27FC236}">
              <a16:creationId xmlns:a16="http://schemas.microsoft.com/office/drawing/2014/main" id="{15F0A452-D34A-4D12-801B-7984581323E9}"/>
            </a:ext>
          </a:extLst>
        </xdr:cNvPr>
        <xdr:cNvSpPr>
          <a:spLocks noChangeShapeType="1"/>
        </xdr:cNvSpPr>
      </xdr:nvSpPr>
      <xdr:spPr bwMode="auto">
        <a:xfrm>
          <a:off x="1095375" y="44124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43098</xdr:colOff>
      <xdr:row>85</xdr:row>
      <xdr:rowOff>70087</xdr:rowOff>
    </xdr:from>
    <xdr:to>
      <xdr:col>2</xdr:col>
      <xdr:colOff>334388</xdr:colOff>
      <xdr:row>85</xdr:row>
      <xdr:rowOff>263457</xdr:rowOff>
    </xdr:to>
    <xdr:sp macro="" textlink="">
      <xdr:nvSpPr>
        <xdr:cNvPr id="44" name="Oval 12">
          <a:extLst>
            <a:ext uri="{FF2B5EF4-FFF2-40B4-BE49-F238E27FC236}">
              <a16:creationId xmlns:a16="http://schemas.microsoft.com/office/drawing/2014/main" id="{8D37A10A-B664-4544-A072-9154EB93B38E}"/>
            </a:ext>
          </a:extLst>
        </xdr:cNvPr>
        <xdr:cNvSpPr/>
      </xdr:nvSpPr>
      <xdr:spPr>
        <a:xfrm>
          <a:off x="975332" y="23973784"/>
          <a:ext cx="291290" cy="193370"/>
        </a:xfrm>
        <a:prstGeom prst="ellipse">
          <a:avLst/>
        </a:prstGeom>
        <a:solidFill>
          <a:schemeClr val="accent1">
            <a:alpha val="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82</xdr:row>
      <xdr:rowOff>40533</xdr:rowOff>
    </xdr:from>
    <xdr:to>
      <xdr:col>2</xdr:col>
      <xdr:colOff>364787</xdr:colOff>
      <xdr:row>83</xdr:row>
      <xdr:rowOff>10134</xdr:rowOff>
    </xdr:to>
    <xdr:sp macro="" textlink="">
      <xdr:nvSpPr>
        <xdr:cNvPr id="46" name="Oval 11">
          <a:extLst>
            <a:ext uri="{FF2B5EF4-FFF2-40B4-BE49-F238E27FC236}">
              <a16:creationId xmlns:a16="http://schemas.microsoft.com/office/drawing/2014/main" id="{55813A51-4B77-4A99-BC9D-1F0A42FDF68E}"/>
            </a:ext>
          </a:extLst>
        </xdr:cNvPr>
        <xdr:cNvSpPr/>
      </xdr:nvSpPr>
      <xdr:spPr>
        <a:xfrm>
          <a:off x="932234" y="23093060"/>
          <a:ext cx="364787" cy="253324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88</xdr:row>
      <xdr:rowOff>60798</xdr:rowOff>
    </xdr:from>
    <xdr:to>
      <xdr:col>2</xdr:col>
      <xdr:colOff>344521</xdr:colOff>
      <xdr:row>88</xdr:row>
      <xdr:rowOff>243192</xdr:rowOff>
    </xdr:to>
    <xdr:sp macro="" textlink="">
      <xdr:nvSpPr>
        <xdr:cNvPr id="47" name="Oval 12">
          <a:extLst>
            <a:ext uri="{FF2B5EF4-FFF2-40B4-BE49-F238E27FC236}">
              <a16:creationId xmlns:a16="http://schemas.microsoft.com/office/drawing/2014/main" id="{25A4308A-8298-423B-8149-92FA07719707}"/>
            </a:ext>
          </a:extLst>
        </xdr:cNvPr>
        <xdr:cNvSpPr/>
      </xdr:nvSpPr>
      <xdr:spPr>
        <a:xfrm>
          <a:off x="932234" y="24815665"/>
          <a:ext cx="344521" cy="182394"/>
        </a:xfrm>
        <a:prstGeom prst="ellipse">
          <a:avLst/>
        </a:prstGeom>
        <a:solidFill>
          <a:schemeClr val="accent1">
            <a:alpha val="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65931</xdr:colOff>
      <xdr:row>91</xdr:row>
      <xdr:rowOff>92550</xdr:rowOff>
    </xdr:from>
    <xdr:to>
      <xdr:col>2</xdr:col>
      <xdr:colOff>310407</xdr:colOff>
      <xdr:row>91</xdr:row>
      <xdr:rowOff>259236</xdr:rowOff>
    </xdr:to>
    <xdr:sp macro="" textlink="">
      <xdr:nvSpPr>
        <xdr:cNvPr id="48" name="Oval 190">
          <a:extLst>
            <a:ext uri="{FF2B5EF4-FFF2-40B4-BE49-F238E27FC236}">
              <a16:creationId xmlns:a16="http://schemas.microsoft.com/office/drawing/2014/main" id="{22787900-41B0-4D5D-9628-030FF45BB1B0}"/>
            </a:ext>
          </a:extLst>
        </xdr:cNvPr>
        <xdr:cNvSpPr>
          <a:spLocks noChangeArrowheads="1"/>
        </xdr:cNvSpPr>
      </xdr:nvSpPr>
      <xdr:spPr bwMode="auto">
        <a:xfrm>
          <a:off x="998165" y="29670715"/>
          <a:ext cx="244476" cy="166686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/>
        <a:lstStyle/>
        <a:p>
          <a:endParaRPr lang="en-US"/>
        </a:p>
        <a:p>
          <a:endParaRPr lang="th-TH"/>
        </a:p>
      </xdr:txBody>
    </xdr:sp>
    <xdr:clientData/>
  </xdr:twoCellAnchor>
  <xdr:twoCellAnchor>
    <xdr:from>
      <xdr:col>2</xdr:col>
      <xdr:colOff>76673</xdr:colOff>
      <xdr:row>92</xdr:row>
      <xdr:rowOff>102680</xdr:rowOff>
    </xdr:from>
    <xdr:to>
      <xdr:col>2</xdr:col>
      <xdr:colOff>330673</xdr:colOff>
      <xdr:row>92</xdr:row>
      <xdr:rowOff>269368</xdr:rowOff>
    </xdr:to>
    <xdr:sp macro="" textlink="">
      <xdr:nvSpPr>
        <xdr:cNvPr id="49" name="Oval 36">
          <a:extLst>
            <a:ext uri="{FF2B5EF4-FFF2-40B4-BE49-F238E27FC236}">
              <a16:creationId xmlns:a16="http://schemas.microsoft.com/office/drawing/2014/main" id="{784058EF-21FE-465F-9426-950057FC63F8}"/>
            </a:ext>
          </a:extLst>
        </xdr:cNvPr>
        <xdr:cNvSpPr>
          <a:spLocks noChangeArrowheads="1"/>
        </xdr:cNvSpPr>
      </xdr:nvSpPr>
      <xdr:spPr bwMode="auto">
        <a:xfrm>
          <a:off x="1008907" y="29964568"/>
          <a:ext cx="254000" cy="166688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/>
        </a:p>
        <a:p>
          <a:endParaRPr lang="en-US"/>
        </a:p>
        <a:p>
          <a:endParaRPr lang="en-US"/>
        </a:p>
        <a:p>
          <a:endParaRPr lang="th-TH"/>
        </a:p>
      </xdr:txBody>
    </xdr:sp>
    <xdr:clientData/>
  </xdr:twoCellAnchor>
  <xdr:twoCellAnchor>
    <xdr:from>
      <xdr:col>2</xdr:col>
      <xdr:colOff>66675</xdr:colOff>
      <xdr:row>95</xdr:row>
      <xdr:rowOff>66675</xdr:rowOff>
    </xdr:from>
    <xdr:to>
      <xdr:col>2</xdr:col>
      <xdr:colOff>352425</xdr:colOff>
      <xdr:row>95</xdr:row>
      <xdr:rowOff>228600</xdr:rowOff>
    </xdr:to>
    <xdr:sp macro="" textlink="">
      <xdr:nvSpPr>
        <xdr:cNvPr id="167323" name="Oval 36">
          <a:extLst>
            <a:ext uri="{FF2B5EF4-FFF2-40B4-BE49-F238E27FC236}">
              <a16:creationId xmlns:a16="http://schemas.microsoft.com/office/drawing/2014/main" id="{740D71F4-0111-4B83-A43E-16DA2D5630AE}"/>
            </a:ext>
          </a:extLst>
        </xdr:cNvPr>
        <xdr:cNvSpPr>
          <a:spLocks noChangeArrowheads="1"/>
        </xdr:cNvSpPr>
      </xdr:nvSpPr>
      <xdr:spPr bwMode="auto">
        <a:xfrm>
          <a:off x="1000125" y="32118300"/>
          <a:ext cx="285750" cy="16192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495300</xdr:colOff>
      <xdr:row>97</xdr:row>
      <xdr:rowOff>28575</xdr:rowOff>
    </xdr:from>
    <xdr:to>
      <xdr:col>2</xdr:col>
      <xdr:colOff>209550</xdr:colOff>
      <xdr:row>97</xdr:row>
      <xdr:rowOff>247650</xdr:rowOff>
    </xdr:to>
    <xdr:sp macro="" textlink="">
      <xdr:nvSpPr>
        <xdr:cNvPr id="167324" name="Oval 36">
          <a:extLst>
            <a:ext uri="{FF2B5EF4-FFF2-40B4-BE49-F238E27FC236}">
              <a16:creationId xmlns:a16="http://schemas.microsoft.com/office/drawing/2014/main" id="{A93C3410-7225-4C28-BB17-1E5C2A476EC6}"/>
            </a:ext>
          </a:extLst>
        </xdr:cNvPr>
        <xdr:cNvSpPr>
          <a:spLocks noChangeArrowheads="1"/>
        </xdr:cNvSpPr>
      </xdr:nvSpPr>
      <xdr:spPr bwMode="auto">
        <a:xfrm>
          <a:off x="923925" y="32651700"/>
          <a:ext cx="219075" cy="2190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182034</xdr:colOff>
      <xdr:row>109</xdr:row>
      <xdr:rowOff>9525</xdr:rowOff>
    </xdr:from>
    <xdr:to>
      <xdr:col>2</xdr:col>
      <xdr:colOff>439209</xdr:colOff>
      <xdr:row>109</xdr:row>
      <xdr:rowOff>219075</xdr:rowOff>
    </xdr:to>
    <xdr:sp macro="" textlink="">
      <xdr:nvSpPr>
        <xdr:cNvPr id="167325" name="AutoShape 184">
          <a:extLst>
            <a:ext uri="{FF2B5EF4-FFF2-40B4-BE49-F238E27FC236}">
              <a16:creationId xmlns:a16="http://schemas.microsoft.com/office/drawing/2014/main" id="{0E8C1C0E-6031-45E0-A502-A922837C02F2}"/>
            </a:ext>
          </a:extLst>
        </xdr:cNvPr>
        <xdr:cNvSpPr>
          <a:spLocks noChangeArrowheads="1"/>
        </xdr:cNvSpPr>
      </xdr:nvSpPr>
      <xdr:spPr bwMode="auto">
        <a:xfrm>
          <a:off x="1115292" y="31509373"/>
          <a:ext cx="257175" cy="209550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19050</xdr:colOff>
      <xdr:row>111</xdr:row>
      <xdr:rowOff>19050</xdr:rowOff>
    </xdr:from>
    <xdr:to>
      <xdr:col>2</xdr:col>
      <xdr:colOff>257175</xdr:colOff>
      <xdr:row>111</xdr:row>
      <xdr:rowOff>228600</xdr:rowOff>
    </xdr:to>
    <xdr:sp macro="" textlink="">
      <xdr:nvSpPr>
        <xdr:cNvPr id="167326" name="AutoShape 162">
          <a:extLst>
            <a:ext uri="{FF2B5EF4-FFF2-40B4-BE49-F238E27FC236}">
              <a16:creationId xmlns:a16="http://schemas.microsoft.com/office/drawing/2014/main" id="{53A45154-15D0-4451-AC70-E7CB1FD96304}"/>
            </a:ext>
          </a:extLst>
        </xdr:cNvPr>
        <xdr:cNvSpPr>
          <a:spLocks noChangeArrowheads="1"/>
        </xdr:cNvSpPr>
      </xdr:nvSpPr>
      <xdr:spPr bwMode="auto">
        <a:xfrm>
          <a:off x="952500" y="36356925"/>
          <a:ext cx="238125" cy="209550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</xdr:colOff>
      <xdr:row>112</xdr:row>
      <xdr:rowOff>19050</xdr:rowOff>
    </xdr:from>
    <xdr:to>
      <xdr:col>2</xdr:col>
      <xdr:colOff>228600</xdr:colOff>
      <xdr:row>112</xdr:row>
      <xdr:rowOff>238125</xdr:rowOff>
    </xdr:to>
    <xdr:sp macro="" textlink="">
      <xdr:nvSpPr>
        <xdr:cNvPr id="167327" name="AutoShape 163">
          <a:extLst>
            <a:ext uri="{FF2B5EF4-FFF2-40B4-BE49-F238E27FC236}">
              <a16:creationId xmlns:a16="http://schemas.microsoft.com/office/drawing/2014/main" id="{2D2B7B2F-1B74-4562-803B-7DD76BA141FA}"/>
            </a:ext>
          </a:extLst>
        </xdr:cNvPr>
        <xdr:cNvSpPr>
          <a:spLocks noChangeArrowheads="1"/>
        </xdr:cNvSpPr>
      </xdr:nvSpPr>
      <xdr:spPr bwMode="auto">
        <a:xfrm>
          <a:off x="942975" y="36642675"/>
          <a:ext cx="219075" cy="219075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</xdr:colOff>
      <xdr:row>112</xdr:row>
      <xdr:rowOff>266700</xdr:rowOff>
    </xdr:from>
    <xdr:to>
      <xdr:col>2</xdr:col>
      <xdr:colOff>304800</xdr:colOff>
      <xdr:row>113</xdr:row>
      <xdr:rowOff>228600</xdr:rowOff>
    </xdr:to>
    <xdr:sp macro="" textlink="">
      <xdr:nvSpPr>
        <xdr:cNvPr id="167328" name="AutoShape 184">
          <a:extLst>
            <a:ext uri="{FF2B5EF4-FFF2-40B4-BE49-F238E27FC236}">
              <a16:creationId xmlns:a16="http://schemas.microsoft.com/office/drawing/2014/main" id="{449CDA89-716A-4414-9950-67EEA1420D94}"/>
            </a:ext>
          </a:extLst>
        </xdr:cNvPr>
        <xdr:cNvSpPr>
          <a:spLocks noChangeArrowheads="1"/>
        </xdr:cNvSpPr>
      </xdr:nvSpPr>
      <xdr:spPr bwMode="auto">
        <a:xfrm>
          <a:off x="981075" y="36890325"/>
          <a:ext cx="257175" cy="247650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</xdr:colOff>
      <xdr:row>114</xdr:row>
      <xdr:rowOff>28575</xdr:rowOff>
    </xdr:from>
    <xdr:to>
      <xdr:col>2</xdr:col>
      <xdr:colOff>304800</xdr:colOff>
      <xdr:row>114</xdr:row>
      <xdr:rowOff>238125</xdr:rowOff>
    </xdr:to>
    <xdr:sp macro="" textlink="">
      <xdr:nvSpPr>
        <xdr:cNvPr id="167329" name="AutoShape 184">
          <a:extLst>
            <a:ext uri="{FF2B5EF4-FFF2-40B4-BE49-F238E27FC236}">
              <a16:creationId xmlns:a16="http://schemas.microsoft.com/office/drawing/2014/main" id="{B2094A01-A5C8-4D11-A668-B4DE8ED2DFFA}"/>
            </a:ext>
          </a:extLst>
        </xdr:cNvPr>
        <xdr:cNvSpPr>
          <a:spLocks noChangeArrowheads="1"/>
        </xdr:cNvSpPr>
      </xdr:nvSpPr>
      <xdr:spPr bwMode="auto">
        <a:xfrm>
          <a:off x="981075" y="37223700"/>
          <a:ext cx="257175" cy="209550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76200</xdr:colOff>
      <xdr:row>116</xdr:row>
      <xdr:rowOff>9525</xdr:rowOff>
    </xdr:from>
    <xdr:to>
      <xdr:col>2</xdr:col>
      <xdr:colOff>333375</xdr:colOff>
      <xdr:row>116</xdr:row>
      <xdr:rowOff>219075</xdr:rowOff>
    </xdr:to>
    <xdr:sp macro="" textlink="">
      <xdr:nvSpPr>
        <xdr:cNvPr id="167330" name="AutoShape 184">
          <a:extLst>
            <a:ext uri="{FF2B5EF4-FFF2-40B4-BE49-F238E27FC236}">
              <a16:creationId xmlns:a16="http://schemas.microsoft.com/office/drawing/2014/main" id="{DF47BCB4-6179-4615-971C-A74405E5D2E3}"/>
            </a:ext>
          </a:extLst>
        </xdr:cNvPr>
        <xdr:cNvSpPr>
          <a:spLocks noChangeArrowheads="1"/>
        </xdr:cNvSpPr>
      </xdr:nvSpPr>
      <xdr:spPr bwMode="auto">
        <a:xfrm>
          <a:off x="1009650" y="37776150"/>
          <a:ext cx="257175" cy="209550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76200</xdr:colOff>
      <xdr:row>118</xdr:row>
      <xdr:rowOff>9525</xdr:rowOff>
    </xdr:from>
    <xdr:to>
      <xdr:col>2</xdr:col>
      <xdr:colOff>333375</xdr:colOff>
      <xdr:row>118</xdr:row>
      <xdr:rowOff>219075</xdr:rowOff>
    </xdr:to>
    <xdr:sp macro="" textlink="">
      <xdr:nvSpPr>
        <xdr:cNvPr id="167331" name="AutoShape 184">
          <a:extLst>
            <a:ext uri="{FF2B5EF4-FFF2-40B4-BE49-F238E27FC236}">
              <a16:creationId xmlns:a16="http://schemas.microsoft.com/office/drawing/2014/main" id="{AC3E5CB6-296F-4E14-92AF-00CA21731BB3}"/>
            </a:ext>
          </a:extLst>
        </xdr:cNvPr>
        <xdr:cNvSpPr>
          <a:spLocks noChangeArrowheads="1"/>
        </xdr:cNvSpPr>
      </xdr:nvSpPr>
      <xdr:spPr bwMode="auto">
        <a:xfrm>
          <a:off x="1009650" y="38347650"/>
          <a:ext cx="257175" cy="209550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76200</xdr:colOff>
      <xdr:row>119</xdr:row>
      <xdr:rowOff>9525</xdr:rowOff>
    </xdr:from>
    <xdr:to>
      <xdr:col>2</xdr:col>
      <xdr:colOff>333375</xdr:colOff>
      <xdr:row>119</xdr:row>
      <xdr:rowOff>219075</xdr:rowOff>
    </xdr:to>
    <xdr:sp macro="" textlink="">
      <xdr:nvSpPr>
        <xdr:cNvPr id="167332" name="AutoShape 184">
          <a:extLst>
            <a:ext uri="{FF2B5EF4-FFF2-40B4-BE49-F238E27FC236}">
              <a16:creationId xmlns:a16="http://schemas.microsoft.com/office/drawing/2014/main" id="{42EA4E09-576C-4F2A-9F39-B30AA21B41C7}"/>
            </a:ext>
          </a:extLst>
        </xdr:cNvPr>
        <xdr:cNvSpPr>
          <a:spLocks noChangeArrowheads="1"/>
        </xdr:cNvSpPr>
      </xdr:nvSpPr>
      <xdr:spPr bwMode="auto">
        <a:xfrm>
          <a:off x="1009650" y="38633400"/>
          <a:ext cx="257175" cy="209550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6016</xdr:colOff>
      <xdr:row>122</xdr:row>
      <xdr:rowOff>9525</xdr:rowOff>
    </xdr:from>
    <xdr:to>
      <xdr:col>2</xdr:col>
      <xdr:colOff>263191</xdr:colOff>
      <xdr:row>122</xdr:row>
      <xdr:rowOff>219075</xdr:rowOff>
    </xdr:to>
    <xdr:sp macro="" textlink="">
      <xdr:nvSpPr>
        <xdr:cNvPr id="167334" name="AutoShape 184">
          <a:extLst>
            <a:ext uri="{FF2B5EF4-FFF2-40B4-BE49-F238E27FC236}">
              <a16:creationId xmlns:a16="http://schemas.microsoft.com/office/drawing/2014/main" id="{FFAFFEFD-9FCB-44F0-A299-278E755E5306}"/>
            </a:ext>
          </a:extLst>
        </xdr:cNvPr>
        <xdr:cNvSpPr>
          <a:spLocks noChangeArrowheads="1"/>
        </xdr:cNvSpPr>
      </xdr:nvSpPr>
      <xdr:spPr bwMode="auto">
        <a:xfrm>
          <a:off x="938463" y="35181841"/>
          <a:ext cx="257175" cy="209550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49128</xdr:colOff>
      <xdr:row>124</xdr:row>
      <xdr:rowOff>19050</xdr:rowOff>
    </xdr:from>
    <xdr:to>
      <xdr:col>2</xdr:col>
      <xdr:colOff>287253</xdr:colOff>
      <xdr:row>124</xdr:row>
      <xdr:rowOff>228600</xdr:rowOff>
    </xdr:to>
    <xdr:sp macro="" textlink="">
      <xdr:nvSpPr>
        <xdr:cNvPr id="167335" name="AutoShape 162">
          <a:extLst>
            <a:ext uri="{FF2B5EF4-FFF2-40B4-BE49-F238E27FC236}">
              <a16:creationId xmlns:a16="http://schemas.microsoft.com/office/drawing/2014/main" id="{9445F971-4544-40A5-A10F-B6A155ADA5AD}"/>
            </a:ext>
          </a:extLst>
        </xdr:cNvPr>
        <xdr:cNvSpPr>
          <a:spLocks noChangeArrowheads="1"/>
        </xdr:cNvSpPr>
      </xdr:nvSpPr>
      <xdr:spPr bwMode="auto">
        <a:xfrm>
          <a:off x="981575" y="35772892"/>
          <a:ext cx="238125" cy="209550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76200</xdr:colOff>
      <xdr:row>125</xdr:row>
      <xdr:rowOff>9525</xdr:rowOff>
    </xdr:from>
    <xdr:to>
      <xdr:col>2</xdr:col>
      <xdr:colOff>333375</xdr:colOff>
      <xdr:row>125</xdr:row>
      <xdr:rowOff>219075</xdr:rowOff>
    </xdr:to>
    <xdr:sp macro="" textlink="">
      <xdr:nvSpPr>
        <xdr:cNvPr id="167336" name="AutoShape 184">
          <a:extLst>
            <a:ext uri="{FF2B5EF4-FFF2-40B4-BE49-F238E27FC236}">
              <a16:creationId xmlns:a16="http://schemas.microsoft.com/office/drawing/2014/main" id="{4ABDDE93-2020-4CFE-97B6-FC7FB2F2E1B6}"/>
            </a:ext>
          </a:extLst>
        </xdr:cNvPr>
        <xdr:cNvSpPr>
          <a:spLocks noChangeArrowheads="1"/>
        </xdr:cNvSpPr>
      </xdr:nvSpPr>
      <xdr:spPr bwMode="auto">
        <a:xfrm>
          <a:off x="1009650" y="40919400"/>
          <a:ext cx="257175" cy="209550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144</xdr:row>
      <xdr:rowOff>85725</xdr:rowOff>
    </xdr:from>
    <xdr:to>
      <xdr:col>2</xdr:col>
      <xdr:colOff>257175</xdr:colOff>
      <xdr:row>144</xdr:row>
      <xdr:rowOff>228600</xdr:rowOff>
    </xdr:to>
    <xdr:sp macro="" textlink="">
      <xdr:nvSpPr>
        <xdr:cNvPr id="167337" name="Rectangle 159">
          <a:extLst>
            <a:ext uri="{FF2B5EF4-FFF2-40B4-BE49-F238E27FC236}">
              <a16:creationId xmlns:a16="http://schemas.microsoft.com/office/drawing/2014/main" id="{2F071B00-5D98-4A6C-8145-91CA830F352E}"/>
            </a:ext>
          </a:extLst>
        </xdr:cNvPr>
        <xdr:cNvSpPr>
          <a:spLocks noChangeArrowheads="1"/>
        </xdr:cNvSpPr>
      </xdr:nvSpPr>
      <xdr:spPr bwMode="auto">
        <a:xfrm>
          <a:off x="1019175" y="4499610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146</xdr:row>
      <xdr:rowOff>66675</xdr:rowOff>
    </xdr:from>
    <xdr:to>
      <xdr:col>2</xdr:col>
      <xdr:colOff>276225</xdr:colOff>
      <xdr:row>146</xdr:row>
      <xdr:rowOff>209550</xdr:rowOff>
    </xdr:to>
    <xdr:sp macro="" textlink="">
      <xdr:nvSpPr>
        <xdr:cNvPr id="167338" name="Rectangle 159">
          <a:extLst>
            <a:ext uri="{FF2B5EF4-FFF2-40B4-BE49-F238E27FC236}">
              <a16:creationId xmlns:a16="http://schemas.microsoft.com/office/drawing/2014/main" id="{598C5E22-E460-4803-8FD5-1E793ABD20DE}"/>
            </a:ext>
          </a:extLst>
        </xdr:cNvPr>
        <xdr:cNvSpPr>
          <a:spLocks noChangeArrowheads="1"/>
        </xdr:cNvSpPr>
      </xdr:nvSpPr>
      <xdr:spPr bwMode="auto">
        <a:xfrm>
          <a:off x="1038225" y="4554855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146</xdr:row>
      <xdr:rowOff>66675</xdr:rowOff>
    </xdr:from>
    <xdr:to>
      <xdr:col>2</xdr:col>
      <xdr:colOff>276225</xdr:colOff>
      <xdr:row>146</xdr:row>
      <xdr:rowOff>209550</xdr:rowOff>
    </xdr:to>
    <xdr:sp macro="" textlink="">
      <xdr:nvSpPr>
        <xdr:cNvPr id="167339" name="Rectangle 159">
          <a:extLst>
            <a:ext uri="{FF2B5EF4-FFF2-40B4-BE49-F238E27FC236}">
              <a16:creationId xmlns:a16="http://schemas.microsoft.com/office/drawing/2014/main" id="{FF4B3BF0-6D06-4EA8-A2CE-14BD8D85C3F2}"/>
            </a:ext>
          </a:extLst>
        </xdr:cNvPr>
        <xdr:cNvSpPr>
          <a:spLocks noChangeArrowheads="1"/>
        </xdr:cNvSpPr>
      </xdr:nvSpPr>
      <xdr:spPr bwMode="auto">
        <a:xfrm>
          <a:off x="1038225" y="4554855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147</xdr:row>
      <xdr:rowOff>66675</xdr:rowOff>
    </xdr:from>
    <xdr:to>
      <xdr:col>2</xdr:col>
      <xdr:colOff>276225</xdr:colOff>
      <xdr:row>147</xdr:row>
      <xdr:rowOff>209550</xdr:rowOff>
    </xdr:to>
    <xdr:sp macro="" textlink="">
      <xdr:nvSpPr>
        <xdr:cNvPr id="167340" name="Rectangle 159">
          <a:extLst>
            <a:ext uri="{FF2B5EF4-FFF2-40B4-BE49-F238E27FC236}">
              <a16:creationId xmlns:a16="http://schemas.microsoft.com/office/drawing/2014/main" id="{F13ABBAB-E9D2-43CC-B828-4D1863DB2843}"/>
            </a:ext>
          </a:extLst>
        </xdr:cNvPr>
        <xdr:cNvSpPr>
          <a:spLocks noChangeArrowheads="1"/>
        </xdr:cNvSpPr>
      </xdr:nvSpPr>
      <xdr:spPr bwMode="auto">
        <a:xfrm>
          <a:off x="1038225" y="4583430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147</xdr:row>
      <xdr:rowOff>66675</xdr:rowOff>
    </xdr:from>
    <xdr:to>
      <xdr:col>2</xdr:col>
      <xdr:colOff>276225</xdr:colOff>
      <xdr:row>147</xdr:row>
      <xdr:rowOff>209550</xdr:rowOff>
    </xdr:to>
    <xdr:sp macro="" textlink="">
      <xdr:nvSpPr>
        <xdr:cNvPr id="167341" name="Rectangle 159">
          <a:extLst>
            <a:ext uri="{FF2B5EF4-FFF2-40B4-BE49-F238E27FC236}">
              <a16:creationId xmlns:a16="http://schemas.microsoft.com/office/drawing/2014/main" id="{D0841E64-DE48-45AF-8EBD-FE979E25D822}"/>
            </a:ext>
          </a:extLst>
        </xdr:cNvPr>
        <xdr:cNvSpPr>
          <a:spLocks noChangeArrowheads="1"/>
        </xdr:cNvSpPr>
      </xdr:nvSpPr>
      <xdr:spPr bwMode="auto">
        <a:xfrm>
          <a:off x="1038225" y="4583430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149</xdr:row>
      <xdr:rowOff>66675</xdr:rowOff>
    </xdr:from>
    <xdr:to>
      <xdr:col>2</xdr:col>
      <xdr:colOff>276225</xdr:colOff>
      <xdr:row>149</xdr:row>
      <xdr:rowOff>209550</xdr:rowOff>
    </xdr:to>
    <xdr:sp macro="" textlink="">
      <xdr:nvSpPr>
        <xdr:cNvPr id="167342" name="Rectangle 159">
          <a:extLst>
            <a:ext uri="{FF2B5EF4-FFF2-40B4-BE49-F238E27FC236}">
              <a16:creationId xmlns:a16="http://schemas.microsoft.com/office/drawing/2014/main" id="{428C6A2D-87B6-4F39-9F44-7779B3309B06}"/>
            </a:ext>
          </a:extLst>
        </xdr:cNvPr>
        <xdr:cNvSpPr>
          <a:spLocks noChangeArrowheads="1"/>
        </xdr:cNvSpPr>
      </xdr:nvSpPr>
      <xdr:spPr bwMode="auto">
        <a:xfrm>
          <a:off x="1038225" y="4697730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154</xdr:row>
      <xdr:rowOff>66675</xdr:rowOff>
    </xdr:from>
    <xdr:to>
      <xdr:col>2</xdr:col>
      <xdr:colOff>276225</xdr:colOff>
      <xdr:row>154</xdr:row>
      <xdr:rowOff>209550</xdr:rowOff>
    </xdr:to>
    <xdr:sp macro="" textlink="">
      <xdr:nvSpPr>
        <xdr:cNvPr id="167344" name="Rectangle 159">
          <a:extLst>
            <a:ext uri="{FF2B5EF4-FFF2-40B4-BE49-F238E27FC236}">
              <a16:creationId xmlns:a16="http://schemas.microsoft.com/office/drawing/2014/main" id="{107CC0A8-417C-44D5-9002-6120EE39B01D}"/>
            </a:ext>
          </a:extLst>
        </xdr:cNvPr>
        <xdr:cNvSpPr>
          <a:spLocks noChangeArrowheads="1"/>
        </xdr:cNvSpPr>
      </xdr:nvSpPr>
      <xdr:spPr bwMode="auto">
        <a:xfrm>
          <a:off x="1038225" y="4840605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158</xdr:row>
      <xdr:rowOff>66675</xdr:rowOff>
    </xdr:from>
    <xdr:to>
      <xdr:col>2</xdr:col>
      <xdr:colOff>276225</xdr:colOff>
      <xdr:row>158</xdr:row>
      <xdr:rowOff>209550</xdr:rowOff>
    </xdr:to>
    <xdr:sp macro="" textlink="">
      <xdr:nvSpPr>
        <xdr:cNvPr id="167345" name="Rectangle 159">
          <a:extLst>
            <a:ext uri="{FF2B5EF4-FFF2-40B4-BE49-F238E27FC236}">
              <a16:creationId xmlns:a16="http://schemas.microsoft.com/office/drawing/2014/main" id="{65C2468E-7388-4FD4-AD83-3216688D8DA6}"/>
            </a:ext>
          </a:extLst>
        </xdr:cNvPr>
        <xdr:cNvSpPr>
          <a:spLocks noChangeArrowheads="1"/>
        </xdr:cNvSpPr>
      </xdr:nvSpPr>
      <xdr:spPr bwMode="auto">
        <a:xfrm>
          <a:off x="1038225" y="4954905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164</xdr:row>
      <xdr:rowOff>66675</xdr:rowOff>
    </xdr:from>
    <xdr:to>
      <xdr:col>2</xdr:col>
      <xdr:colOff>276225</xdr:colOff>
      <xdr:row>164</xdr:row>
      <xdr:rowOff>209550</xdr:rowOff>
    </xdr:to>
    <xdr:sp macro="" textlink="">
      <xdr:nvSpPr>
        <xdr:cNvPr id="167346" name="Rectangle 159">
          <a:extLst>
            <a:ext uri="{FF2B5EF4-FFF2-40B4-BE49-F238E27FC236}">
              <a16:creationId xmlns:a16="http://schemas.microsoft.com/office/drawing/2014/main" id="{4F4F593D-4E6A-46B5-B75F-9F4F73802C59}"/>
            </a:ext>
          </a:extLst>
        </xdr:cNvPr>
        <xdr:cNvSpPr>
          <a:spLocks noChangeArrowheads="1"/>
        </xdr:cNvSpPr>
      </xdr:nvSpPr>
      <xdr:spPr bwMode="auto">
        <a:xfrm>
          <a:off x="1038225" y="5097780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165</xdr:row>
      <xdr:rowOff>66675</xdr:rowOff>
    </xdr:from>
    <xdr:to>
      <xdr:col>2</xdr:col>
      <xdr:colOff>276225</xdr:colOff>
      <xdr:row>165</xdr:row>
      <xdr:rowOff>209550</xdr:rowOff>
    </xdr:to>
    <xdr:sp macro="" textlink="">
      <xdr:nvSpPr>
        <xdr:cNvPr id="167347" name="Rectangle 159">
          <a:extLst>
            <a:ext uri="{FF2B5EF4-FFF2-40B4-BE49-F238E27FC236}">
              <a16:creationId xmlns:a16="http://schemas.microsoft.com/office/drawing/2014/main" id="{6B7AAFAA-0C32-4179-916A-27056859533C}"/>
            </a:ext>
          </a:extLst>
        </xdr:cNvPr>
        <xdr:cNvSpPr>
          <a:spLocks noChangeArrowheads="1"/>
        </xdr:cNvSpPr>
      </xdr:nvSpPr>
      <xdr:spPr bwMode="auto">
        <a:xfrm>
          <a:off x="1038225" y="5126355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167</xdr:row>
      <xdr:rowOff>66675</xdr:rowOff>
    </xdr:from>
    <xdr:to>
      <xdr:col>2</xdr:col>
      <xdr:colOff>276225</xdr:colOff>
      <xdr:row>167</xdr:row>
      <xdr:rowOff>209550</xdr:rowOff>
    </xdr:to>
    <xdr:sp macro="" textlink="">
      <xdr:nvSpPr>
        <xdr:cNvPr id="167348" name="Rectangle 159">
          <a:extLst>
            <a:ext uri="{FF2B5EF4-FFF2-40B4-BE49-F238E27FC236}">
              <a16:creationId xmlns:a16="http://schemas.microsoft.com/office/drawing/2014/main" id="{748656FF-B7C3-45F9-958B-434201115E15}"/>
            </a:ext>
          </a:extLst>
        </xdr:cNvPr>
        <xdr:cNvSpPr>
          <a:spLocks noChangeArrowheads="1"/>
        </xdr:cNvSpPr>
      </xdr:nvSpPr>
      <xdr:spPr bwMode="auto">
        <a:xfrm>
          <a:off x="1038225" y="5183505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167</xdr:row>
      <xdr:rowOff>66675</xdr:rowOff>
    </xdr:from>
    <xdr:to>
      <xdr:col>2</xdr:col>
      <xdr:colOff>276225</xdr:colOff>
      <xdr:row>167</xdr:row>
      <xdr:rowOff>209550</xdr:rowOff>
    </xdr:to>
    <xdr:sp macro="" textlink="">
      <xdr:nvSpPr>
        <xdr:cNvPr id="167349" name="Rectangle 154">
          <a:extLst>
            <a:ext uri="{FF2B5EF4-FFF2-40B4-BE49-F238E27FC236}">
              <a16:creationId xmlns:a16="http://schemas.microsoft.com/office/drawing/2014/main" id="{DE633DCC-5671-47D8-8F6A-18853D719B46}"/>
            </a:ext>
          </a:extLst>
        </xdr:cNvPr>
        <xdr:cNvSpPr>
          <a:spLocks noChangeArrowheads="1"/>
        </xdr:cNvSpPr>
      </xdr:nvSpPr>
      <xdr:spPr bwMode="auto">
        <a:xfrm>
          <a:off x="1038225" y="5183505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170</xdr:row>
      <xdr:rowOff>66675</xdr:rowOff>
    </xdr:from>
    <xdr:to>
      <xdr:col>2</xdr:col>
      <xdr:colOff>276225</xdr:colOff>
      <xdr:row>170</xdr:row>
      <xdr:rowOff>209550</xdr:rowOff>
    </xdr:to>
    <xdr:sp macro="" textlink="">
      <xdr:nvSpPr>
        <xdr:cNvPr id="167350" name="Rectangle 154">
          <a:extLst>
            <a:ext uri="{FF2B5EF4-FFF2-40B4-BE49-F238E27FC236}">
              <a16:creationId xmlns:a16="http://schemas.microsoft.com/office/drawing/2014/main" id="{E3E47A52-894F-4122-8BA8-B050242E7242}"/>
            </a:ext>
          </a:extLst>
        </xdr:cNvPr>
        <xdr:cNvSpPr>
          <a:spLocks noChangeArrowheads="1"/>
        </xdr:cNvSpPr>
      </xdr:nvSpPr>
      <xdr:spPr bwMode="auto">
        <a:xfrm>
          <a:off x="1038225" y="5269230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123825</xdr:colOff>
      <xdr:row>170</xdr:row>
      <xdr:rowOff>66675</xdr:rowOff>
    </xdr:from>
    <xdr:to>
      <xdr:col>6</xdr:col>
      <xdr:colOff>152400</xdr:colOff>
      <xdr:row>171</xdr:row>
      <xdr:rowOff>0</xdr:rowOff>
    </xdr:to>
    <xdr:sp macro="" textlink="">
      <xdr:nvSpPr>
        <xdr:cNvPr id="167351" name="Rectangle 8">
          <a:extLst>
            <a:ext uri="{FF2B5EF4-FFF2-40B4-BE49-F238E27FC236}">
              <a16:creationId xmlns:a16="http://schemas.microsoft.com/office/drawing/2014/main" id="{68753378-1C12-4CFB-BE60-65CE51F4B578}"/>
            </a:ext>
          </a:extLst>
        </xdr:cNvPr>
        <xdr:cNvSpPr>
          <a:spLocks noChangeArrowheads="1"/>
        </xdr:cNvSpPr>
      </xdr:nvSpPr>
      <xdr:spPr bwMode="auto">
        <a:xfrm>
          <a:off x="6515100" y="52692300"/>
          <a:ext cx="28575" cy="2190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173</xdr:row>
      <xdr:rowOff>66675</xdr:rowOff>
    </xdr:from>
    <xdr:to>
      <xdr:col>2</xdr:col>
      <xdr:colOff>276225</xdr:colOff>
      <xdr:row>173</xdr:row>
      <xdr:rowOff>209550</xdr:rowOff>
    </xdr:to>
    <xdr:sp macro="" textlink="">
      <xdr:nvSpPr>
        <xdr:cNvPr id="167352" name="Rectangle 159">
          <a:extLst>
            <a:ext uri="{FF2B5EF4-FFF2-40B4-BE49-F238E27FC236}">
              <a16:creationId xmlns:a16="http://schemas.microsoft.com/office/drawing/2014/main" id="{FC342B6B-F194-4BE4-A8CA-30B4E44065B9}"/>
            </a:ext>
          </a:extLst>
        </xdr:cNvPr>
        <xdr:cNvSpPr>
          <a:spLocks noChangeArrowheads="1"/>
        </xdr:cNvSpPr>
      </xdr:nvSpPr>
      <xdr:spPr bwMode="auto">
        <a:xfrm>
          <a:off x="1038225" y="5354955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175</xdr:row>
      <xdr:rowOff>66675</xdr:rowOff>
    </xdr:from>
    <xdr:to>
      <xdr:col>2</xdr:col>
      <xdr:colOff>276225</xdr:colOff>
      <xdr:row>175</xdr:row>
      <xdr:rowOff>209550</xdr:rowOff>
    </xdr:to>
    <xdr:sp macro="" textlink="">
      <xdr:nvSpPr>
        <xdr:cNvPr id="167353" name="Rectangle 159">
          <a:extLst>
            <a:ext uri="{FF2B5EF4-FFF2-40B4-BE49-F238E27FC236}">
              <a16:creationId xmlns:a16="http://schemas.microsoft.com/office/drawing/2014/main" id="{405B8AFE-520D-4111-8661-6CA7EFB3EB28}"/>
            </a:ext>
          </a:extLst>
        </xdr:cNvPr>
        <xdr:cNvSpPr>
          <a:spLocks noChangeArrowheads="1"/>
        </xdr:cNvSpPr>
      </xdr:nvSpPr>
      <xdr:spPr bwMode="auto">
        <a:xfrm>
          <a:off x="1038225" y="5412105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123825</xdr:colOff>
      <xdr:row>176</xdr:row>
      <xdr:rowOff>66675</xdr:rowOff>
    </xdr:from>
    <xdr:to>
      <xdr:col>6</xdr:col>
      <xdr:colOff>152400</xdr:colOff>
      <xdr:row>177</xdr:row>
      <xdr:rowOff>0</xdr:rowOff>
    </xdr:to>
    <xdr:sp macro="" textlink="">
      <xdr:nvSpPr>
        <xdr:cNvPr id="167354" name="Rectangle 8">
          <a:extLst>
            <a:ext uri="{FF2B5EF4-FFF2-40B4-BE49-F238E27FC236}">
              <a16:creationId xmlns:a16="http://schemas.microsoft.com/office/drawing/2014/main" id="{B02C9616-833B-45B2-ABC8-5D5F77E87487}"/>
            </a:ext>
          </a:extLst>
        </xdr:cNvPr>
        <xdr:cNvSpPr>
          <a:spLocks noChangeArrowheads="1"/>
        </xdr:cNvSpPr>
      </xdr:nvSpPr>
      <xdr:spPr bwMode="auto">
        <a:xfrm>
          <a:off x="6515100" y="54406800"/>
          <a:ext cx="28575" cy="2190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177</xdr:row>
      <xdr:rowOff>66675</xdr:rowOff>
    </xdr:from>
    <xdr:to>
      <xdr:col>2</xdr:col>
      <xdr:colOff>276225</xdr:colOff>
      <xdr:row>177</xdr:row>
      <xdr:rowOff>209550</xdr:rowOff>
    </xdr:to>
    <xdr:sp macro="" textlink="">
      <xdr:nvSpPr>
        <xdr:cNvPr id="167355" name="Rectangle 159">
          <a:extLst>
            <a:ext uri="{FF2B5EF4-FFF2-40B4-BE49-F238E27FC236}">
              <a16:creationId xmlns:a16="http://schemas.microsoft.com/office/drawing/2014/main" id="{1C1E9001-188C-41C2-8E0A-3831CB856240}"/>
            </a:ext>
          </a:extLst>
        </xdr:cNvPr>
        <xdr:cNvSpPr>
          <a:spLocks noChangeArrowheads="1"/>
        </xdr:cNvSpPr>
      </xdr:nvSpPr>
      <xdr:spPr bwMode="auto">
        <a:xfrm>
          <a:off x="1038225" y="5469255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178</xdr:row>
      <xdr:rowOff>66675</xdr:rowOff>
    </xdr:from>
    <xdr:to>
      <xdr:col>2</xdr:col>
      <xdr:colOff>276225</xdr:colOff>
      <xdr:row>178</xdr:row>
      <xdr:rowOff>209550</xdr:rowOff>
    </xdr:to>
    <xdr:sp macro="" textlink="">
      <xdr:nvSpPr>
        <xdr:cNvPr id="167357" name="Rectangle 159">
          <a:extLst>
            <a:ext uri="{FF2B5EF4-FFF2-40B4-BE49-F238E27FC236}">
              <a16:creationId xmlns:a16="http://schemas.microsoft.com/office/drawing/2014/main" id="{28606A14-E533-45FD-8667-578846A01F79}"/>
            </a:ext>
          </a:extLst>
        </xdr:cNvPr>
        <xdr:cNvSpPr>
          <a:spLocks noChangeArrowheads="1"/>
        </xdr:cNvSpPr>
      </xdr:nvSpPr>
      <xdr:spPr bwMode="auto">
        <a:xfrm>
          <a:off x="1038225" y="5554980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38100</xdr:colOff>
      <xdr:row>185</xdr:row>
      <xdr:rowOff>19050</xdr:rowOff>
    </xdr:from>
    <xdr:to>
      <xdr:col>2</xdr:col>
      <xdr:colOff>276225</xdr:colOff>
      <xdr:row>185</xdr:row>
      <xdr:rowOff>228600</xdr:rowOff>
    </xdr:to>
    <xdr:sp macro="" textlink="">
      <xdr:nvSpPr>
        <xdr:cNvPr id="86" name="Oval 23">
          <a:extLst>
            <a:ext uri="{FF2B5EF4-FFF2-40B4-BE49-F238E27FC236}">
              <a16:creationId xmlns:a16="http://schemas.microsoft.com/office/drawing/2014/main" id="{ADA6F358-C792-43F8-BB3C-D2490CB7B921}"/>
            </a:ext>
          </a:extLst>
        </xdr:cNvPr>
        <xdr:cNvSpPr>
          <a:spLocks noChangeArrowheads="1"/>
        </xdr:cNvSpPr>
      </xdr:nvSpPr>
      <xdr:spPr bwMode="auto">
        <a:xfrm>
          <a:off x="361950" y="360997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186</xdr:row>
      <xdr:rowOff>19050</xdr:rowOff>
    </xdr:from>
    <xdr:to>
      <xdr:col>2</xdr:col>
      <xdr:colOff>276225</xdr:colOff>
      <xdr:row>186</xdr:row>
      <xdr:rowOff>228600</xdr:rowOff>
    </xdr:to>
    <xdr:sp macro="" textlink="">
      <xdr:nvSpPr>
        <xdr:cNvPr id="87" name="Oval 25">
          <a:extLst>
            <a:ext uri="{FF2B5EF4-FFF2-40B4-BE49-F238E27FC236}">
              <a16:creationId xmlns:a16="http://schemas.microsoft.com/office/drawing/2014/main" id="{5ABFBA37-FD9C-49DF-9A75-7A07FBAC0D77}"/>
            </a:ext>
          </a:extLst>
        </xdr:cNvPr>
        <xdr:cNvSpPr>
          <a:spLocks noChangeArrowheads="1"/>
        </xdr:cNvSpPr>
      </xdr:nvSpPr>
      <xdr:spPr bwMode="auto">
        <a:xfrm>
          <a:off x="361950" y="363474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187</xdr:row>
      <xdr:rowOff>19050</xdr:rowOff>
    </xdr:from>
    <xdr:to>
      <xdr:col>2</xdr:col>
      <xdr:colOff>276225</xdr:colOff>
      <xdr:row>187</xdr:row>
      <xdr:rowOff>228600</xdr:rowOff>
    </xdr:to>
    <xdr:sp macro="" textlink="">
      <xdr:nvSpPr>
        <xdr:cNvPr id="88" name="Oval 26">
          <a:extLst>
            <a:ext uri="{FF2B5EF4-FFF2-40B4-BE49-F238E27FC236}">
              <a16:creationId xmlns:a16="http://schemas.microsoft.com/office/drawing/2014/main" id="{6E9D0C3B-393C-4CB4-BF6C-DC6E670EC75E}"/>
            </a:ext>
          </a:extLst>
        </xdr:cNvPr>
        <xdr:cNvSpPr>
          <a:spLocks noChangeArrowheads="1"/>
        </xdr:cNvSpPr>
      </xdr:nvSpPr>
      <xdr:spPr bwMode="auto">
        <a:xfrm>
          <a:off x="361950" y="365950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188</xdr:row>
      <xdr:rowOff>19050</xdr:rowOff>
    </xdr:from>
    <xdr:to>
      <xdr:col>2</xdr:col>
      <xdr:colOff>276225</xdr:colOff>
      <xdr:row>188</xdr:row>
      <xdr:rowOff>228600</xdr:rowOff>
    </xdr:to>
    <xdr:sp macro="" textlink="">
      <xdr:nvSpPr>
        <xdr:cNvPr id="89" name="Oval 28">
          <a:extLst>
            <a:ext uri="{FF2B5EF4-FFF2-40B4-BE49-F238E27FC236}">
              <a16:creationId xmlns:a16="http://schemas.microsoft.com/office/drawing/2014/main" id="{B30C9E50-BAF5-4EC9-B19C-FFCFD73E0351}"/>
            </a:ext>
          </a:extLst>
        </xdr:cNvPr>
        <xdr:cNvSpPr>
          <a:spLocks noChangeArrowheads="1"/>
        </xdr:cNvSpPr>
      </xdr:nvSpPr>
      <xdr:spPr bwMode="auto">
        <a:xfrm>
          <a:off x="361950" y="368427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189</xdr:row>
      <xdr:rowOff>19050</xdr:rowOff>
    </xdr:from>
    <xdr:to>
      <xdr:col>2</xdr:col>
      <xdr:colOff>276225</xdr:colOff>
      <xdr:row>189</xdr:row>
      <xdr:rowOff>228600</xdr:rowOff>
    </xdr:to>
    <xdr:sp macro="" textlink="">
      <xdr:nvSpPr>
        <xdr:cNvPr id="90" name="Oval 29">
          <a:extLst>
            <a:ext uri="{FF2B5EF4-FFF2-40B4-BE49-F238E27FC236}">
              <a16:creationId xmlns:a16="http://schemas.microsoft.com/office/drawing/2014/main" id="{07C181D2-0144-4B30-8283-832DF4005938}"/>
            </a:ext>
          </a:extLst>
        </xdr:cNvPr>
        <xdr:cNvSpPr>
          <a:spLocks noChangeArrowheads="1"/>
        </xdr:cNvSpPr>
      </xdr:nvSpPr>
      <xdr:spPr bwMode="auto">
        <a:xfrm>
          <a:off x="361950" y="370903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190</xdr:row>
      <xdr:rowOff>19050</xdr:rowOff>
    </xdr:from>
    <xdr:to>
      <xdr:col>2</xdr:col>
      <xdr:colOff>276225</xdr:colOff>
      <xdr:row>190</xdr:row>
      <xdr:rowOff>228600</xdr:rowOff>
    </xdr:to>
    <xdr:sp macro="" textlink="">
      <xdr:nvSpPr>
        <xdr:cNvPr id="91" name="Oval 30">
          <a:extLst>
            <a:ext uri="{FF2B5EF4-FFF2-40B4-BE49-F238E27FC236}">
              <a16:creationId xmlns:a16="http://schemas.microsoft.com/office/drawing/2014/main" id="{087AD1BC-3066-4AF8-BD78-E17720178F5A}"/>
            </a:ext>
          </a:extLst>
        </xdr:cNvPr>
        <xdr:cNvSpPr>
          <a:spLocks noChangeArrowheads="1"/>
        </xdr:cNvSpPr>
      </xdr:nvSpPr>
      <xdr:spPr bwMode="auto">
        <a:xfrm>
          <a:off x="361950" y="373380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191</xdr:row>
      <xdr:rowOff>19050</xdr:rowOff>
    </xdr:from>
    <xdr:to>
      <xdr:col>2</xdr:col>
      <xdr:colOff>276225</xdr:colOff>
      <xdr:row>191</xdr:row>
      <xdr:rowOff>228600</xdr:rowOff>
    </xdr:to>
    <xdr:sp macro="" textlink="">
      <xdr:nvSpPr>
        <xdr:cNvPr id="92" name="Oval 31">
          <a:extLst>
            <a:ext uri="{FF2B5EF4-FFF2-40B4-BE49-F238E27FC236}">
              <a16:creationId xmlns:a16="http://schemas.microsoft.com/office/drawing/2014/main" id="{00AEC65C-2B55-48D3-97D5-1309CA6CECC2}"/>
            </a:ext>
          </a:extLst>
        </xdr:cNvPr>
        <xdr:cNvSpPr>
          <a:spLocks noChangeArrowheads="1"/>
        </xdr:cNvSpPr>
      </xdr:nvSpPr>
      <xdr:spPr bwMode="auto">
        <a:xfrm>
          <a:off x="361950" y="375856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192</xdr:row>
      <xdr:rowOff>19050</xdr:rowOff>
    </xdr:from>
    <xdr:to>
      <xdr:col>2</xdr:col>
      <xdr:colOff>276225</xdr:colOff>
      <xdr:row>192</xdr:row>
      <xdr:rowOff>228600</xdr:rowOff>
    </xdr:to>
    <xdr:sp macro="" textlink="">
      <xdr:nvSpPr>
        <xdr:cNvPr id="93" name="Oval 29">
          <a:extLst>
            <a:ext uri="{FF2B5EF4-FFF2-40B4-BE49-F238E27FC236}">
              <a16:creationId xmlns:a16="http://schemas.microsoft.com/office/drawing/2014/main" id="{ACAACEE4-FB00-4BB5-9F2E-B531E999C895}"/>
            </a:ext>
          </a:extLst>
        </xdr:cNvPr>
        <xdr:cNvSpPr>
          <a:spLocks noChangeArrowheads="1"/>
        </xdr:cNvSpPr>
      </xdr:nvSpPr>
      <xdr:spPr bwMode="auto">
        <a:xfrm>
          <a:off x="361950" y="378333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193</xdr:row>
      <xdr:rowOff>19050</xdr:rowOff>
    </xdr:from>
    <xdr:to>
      <xdr:col>2</xdr:col>
      <xdr:colOff>276225</xdr:colOff>
      <xdr:row>193</xdr:row>
      <xdr:rowOff>228600</xdr:rowOff>
    </xdr:to>
    <xdr:sp macro="" textlink="">
      <xdr:nvSpPr>
        <xdr:cNvPr id="94" name="Oval 29">
          <a:extLst>
            <a:ext uri="{FF2B5EF4-FFF2-40B4-BE49-F238E27FC236}">
              <a16:creationId xmlns:a16="http://schemas.microsoft.com/office/drawing/2014/main" id="{D475C6B5-291F-45ED-979E-984FF2017F57}"/>
            </a:ext>
          </a:extLst>
        </xdr:cNvPr>
        <xdr:cNvSpPr>
          <a:spLocks noChangeArrowheads="1"/>
        </xdr:cNvSpPr>
      </xdr:nvSpPr>
      <xdr:spPr bwMode="auto">
        <a:xfrm>
          <a:off x="361950" y="380809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194</xdr:row>
      <xdr:rowOff>19050</xdr:rowOff>
    </xdr:from>
    <xdr:to>
      <xdr:col>2</xdr:col>
      <xdr:colOff>276225</xdr:colOff>
      <xdr:row>194</xdr:row>
      <xdr:rowOff>228600</xdr:rowOff>
    </xdr:to>
    <xdr:sp macro="" textlink="">
      <xdr:nvSpPr>
        <xdr:cNvPr id="95" name="Oval 64">
          <a:extLst>
            <a:ext uri="{FF2B5EF4-FFF2-40B4-BE49-F238E27FC236}">
              <a16:creationId xmlns:a16="http://schemas.microsoft.com/office/drawing/2014/main" id="{466DC6A9-5779-4245-B36D-446BA6F27FA1}"/>
            </a:ext>
          </a:extLst>
        </xdr:cNvPr>
        <xdr:cNvSpPr>
          <a:spLocks noChangeArrowheads="1"/>
        </xdr:cNvSpPr>
      </xdr:nvSpPr>
      <xdr:spPr bwMode="auto">
        <a:xfrm>
          <a:off x="361950" y="383286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195</xdr:row>
      <xdr:rowOff>19050</xdr:rowOff>
    </xdr:from>
    <xdr:to>
      <xdr:col>2</xdr:col>
      <xdr:colOff>276225</xdr:colOff>
      <xdr:row>195</xdr:row>
      <xdr:rowOff>228600</xdr:rowOff>
    </xdr:to>
    <xdr:sp macro="" textlink="">
      <xdr:nvSpPr>
        <xdr:cNvPr id="96" name="Oval 65">
          <a:extLst>
            <a:ext uri="{FF2B5EF4-FFF2-40B4-BE49-F238E27FC236}">
              <a16:creationId xmlns:a16="http://schemas.microsoft.com/office/drawing/2014/main" id="{1AFAA41D-86FD-400C-9E00-E69115516049}"/>
            </a:ext>
          </a:extLst>
        </xdr:cNvPr>
        <xdr:cNvSpPr>
          <a:spLocks noChangeArrowheads="1"/>
        </xdr:cNvSpPr>
      </xdr:nvSpPr>
      <xdr:spPr bwMode="auto">
        <a:xfrm>
          <a:off x="361950" y="385762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196</xdr:row>
      <xdr:rowOff>19050</xdr:rowOff>
    </xdr:from>
    <xdr:to>
      <xdr:col>2</xdr:col>
      <xdr:colOff>276225</xdr:colOff>
      <xdr:row>196</xdr:row>
      <xdr:rowOff>228600</xdr:rowOff>
    </xdr:to>
    <xdr:sp macro="" textlink="">
      <xdr:nvSpPr>
        <xdr:cNvPr id="97" name="Oval 66">
          <a:extLst>
            <a:ext uri="{FF2B5EF4-FFF2-40B4-BE49-F238E27FC236}">
              <a16:creationId xmlns:a16="http://schemas.microsoft.com/office/drawing/2014/main" id="{B0A17F6B-701C-46F7-9BC5-77975C64E30F}"/>
            </a:ext>
          </a:extLst>
        </xdr:cNvPr>
        <xdr:cNvSpPr>
          <a:spLocks noChangeArrowheads="1"/>
        </xdr:cNvSpPr>
      </xdr:nvSpPr>
      <xdr:spPr bwMode="auto">
        <a:xfrm>
          <a:off x="361950" y="388239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197</xdr:row>
      <xdr:rowOff>19050</xdr:rowOff>
    </xdr:from>
    <xdr:to>
      <xdr:col>2</xdr:col>
      <xdr:colOff>276225</xdr:colOff>
      <xdr:row>197</xdr:row>
      <xdr:rowOff>228600</xdr:rowOff>
    </xdr:to>
    <xdr:sp macro="" textlink="">
      <xdr:nvSpPr>
        <xdr:cNvPr id="98" name="Oval 67">
          <a:extLst>
            <a:ext uri="{FF2B5EF4-FFF2-40B4-BE49-F238E27FC236}">
              <a16:creationId xmlns:a16="http://schemas.microsoft.com/office/drawing/2014/main" id="{BD43DE05-1F25-4777-89E9-F45B494BFFCA}"/>
            </a:ext>
          </a:extLst>
        </xdr:cNvPr>
        <xdr:cNvSpPr>
          <a:spLocks noChangeArrowheads="1"/>
        </xdr:cNvSpPr>
      </xdr:nvSpPr>
      <xdr:spPr bwMode="auto">
        <a:xfrm>
          <a:off x="361950" y="390715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198</xdr:row>
      <xdr:rowOff>19050</xdr:rowOff>
    </xdr:from>
    <xdr:to>
      <xdr:col>2</xdr:col>
      <xdr:colOff>276225</xdr:colOff>
      <xdr:row>198</xdr:row>
      <xdr:rowOff>228600</xdr:rowOff>
    </xdr:to>
    <xdr:sp macro="" textlink="">
      <xdr:nvSpPr>
        <xdr:cNvPr id="99" name="Oval 68">
          <a:extLst>
            <a:ext uri="{FF2B5EF4-FFF2-40B4-BE49-F238E27FC236}">
              <a16:creationId xmlns:a16="http://schemas.microsoft.com/office/drawing/2014/main" id="{564EE938-0789-4D6C-93D6-23F0E5470945}"/>
            </a:ext>
          </a:extLst>
        </xdr:cNvPr>
        <xdr:cNvSpPr>
          <a:spLocks noChangeArrowheads="1"/>
        </xdr:cNvSpPr>
      </xdr:nvSpPr>
      <xdr:spPr bwMode="auto">
        <a:xfrm>
          <a:off x="361950" y="393192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199</xdr:row>
      <xdr:rowOff>19050</xdr:rowOff>
    </xdr:from>
    <xdr:to>
      <xdr:col>2</xdr:col>
      <xdr:colOff>276225</xdr:colOff>
      <xdr:row>199</xdr:row>
      <xdr:rowOff>228600</xdr:rowOff>
    </xdr:to>
    <xdr:sp macro="" textlink="">
      <xdr:nvSpPr>
        <xdr:cNvPr id="100" name="Oval 69">
          <a:extLst>
            <a:ext uri="{FF2B5EF4-FFF2-40B4-BE49-F238E27FC236}">
              <a16:creationId xmlns:a16="http://schemas.microsoft.com/office/drawing/2014/main" id="{4947109A-CBF8-4CCC-91B9-0A7BDD1F7ECE}"/>
            </a:ext>
          </a:extLst>
        </xdr:cNvPr>
        <xdr:cNvSpPr>
          <a:spLocks noChangeArrowheads="1"/>
        </xdr:cNvSpPr>
      </xdr:nvSpPr>
      <xdr:spPr bwMode="auto">
        <a:xfrm>
          <a:off x="361950" y="395668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215</xdr:row>
      <xdr:rowOff>19050</xdr:rowOff>
    </xdr:from>
    <xdr:to>
      <xdr:col>2</xdr:col>
      <xdr:colOff>276225</xdr:colOff>
      <xdr:row>215</xdr:row>
      <xdr:rowOff>228600</xdr:rowOff>
    </xdr:to>
    <xdr:sp macro="" textlink="">
      <xdr:nvSpPr>
        <xdr:cNvPr id="101" name="Oval 70">
          <a:extLst>
            <a:ext uri="{FF2B5EF4-FFF2-40B4-BE49-F238E27FC236}">
              <a16:creationId xmlns:a16="http://schemas.microsoft.com/office/drawing/2014/main" id="{19DFBBEF-F2CA-4A46-BF0F-DBE2AAABC083}"/>
            </a:ext>
          </a:extLst>
        </xdr:cNvPr>
        <xdr:cNvSpPr>
          <a:spLocks noChangeArrowheads="1"/>
        </xdr:cNvSpPr>
      </xdr:nvSpPr>
      <xdr:spPr bwMode="auto">
        <a:xfrm>
          <a:off x="361950" y="440245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216</xdr:row>
      <xdr:rowOff>19050</xdr:rowOff>
    </xdr:from>
    <xdr:to>
      <xdr:col>2</xdr:col>
      <xdr:colOff>276225</xdr:colOff>
      <xdr:row>216</xdr:row>
      <xdr:rowOff>228600</xdr:rowOff>
    </xdr:to>
    <xdr:sp macro="" textlink="">
      <xdr:nvSpPr>
        <xdr:cNvPr id="102" name="Oval 71">
          <a:extLst>
            <a:ext uri="{FF2B5EF4-FFF2-40B4-BE49-F238E27FC236}">
              <a16:creationId xmlns:a16="http://schemas.microsoft.com/office/drawing/2014/main" id="{ADD4745A-3BEE-426C-88A3-65D9B563043A}"/>
            </a:ext>
          </a:extLst>
        </xdr:cNvPr>
        <xdr:cNvSpPr>
          <a:spLocks noChangeArrowheads="1"/>
        </xdr:cNvSpPr>
      </xdr:nvSpPr>
      <xdr:spPr bwMode="auto">
        <a:xfrm>
          <a:off x="361950" y="442722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217</xdr:row>
      <xdr:rowOff>19050</xdr:rowOff>
    </xdr:from>
    <xdr:to>
      <xdr:col>2</xdr:col>
      <xdr:colOff>276225</xdr:colOff>
      <xdr:row>217</xdr:row>
      <xdr:rowOff>228600</xdr:rowOff>
    </xdr:to>
    <xdr:sp macro="" textlink="">
      <xdr:nvSpPr>
        <xdr:cNvPr id="103" name="Oval 72">
          <a:extLst>
            <a:ext uri="{FF2B5EF4-FFF2-40B4-BE49-F238E27FC236}">
              <a16:creationId xmlns:a16="http://schemas.microsoft.com/office/drawing/2014/main" id="{5FB7EE63-2806-4D60-9388-408F3AC5D81C}"/>
            </a:ext>
          </a:extLst>
        </xdr:cNvPr>
        <xdr:cNvSpPr>
          <a:spLocks noChangeArrowheads="1"/>
        </xdr:cNvSpPr>
      </xdr:nvSpPr>
      <xdr:spPr bwMode="auto">
        <a:xfrm>
          <a:off x="361950" y="445198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218</xdr:row>
      <xdr:rowOff>19050</xdr:rowOff>
    </xdr:from>
    <xdr:to>
      <xdr:col>2</xdr:col>
      <xdr:colOff>276225</xdr:colOff>
      <xdr:row>218</xdr:row>
      <xdr:rowOff>228600</xdr:rowOff>
    </xdr:to>
    <xdr:sp macro="" textlink="">
      <xdr:nvSpPr>
        <xdr:cNvPr id="104" name="Oval 73">
          <a:extLst>
            <a:ext uri="{FF2B5EF4-FFF2-40B4-BE49-F238E27FC236}">
              <a16:creationId xmlns:a16="http://schemas.microsoft.com/office/drawing/2014/main" id="{EF1CBD3C-8D42-4C26-AD7A-60825EA472B0}"/>
            </a:ext>
          </a:extLst>
        </xdr:cNvPr>
        <xdr:cNvSpPr>
          <a:spLocks noChangeArrowheads="1"/>
        </xdr:cNvSpPr>
      </xdr:nvSpPr>
      <xdr:spPr bwMode="auto">
        <a:xfrm>
          <a:off x="361950" y="447675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219</xdr:row>
      <xdr:rowOff>19050</xdr:rowOff>
    </xdr:from>
    <xdr:to>
      <xdr:col>2</xdr:col>
      <xdr:colOff>276225</xdr:colOff>
      <xdr:row>219</xdr:row>
      <xdr:rowOff>228600</xdr:rowOff>
    </xdr:to>
    <xdr:sp macro="" textlink="">
      <xdr:nvSpPr>
        <xdr:cNvPr id="105" name="Oval 75">
          <a:extLst>
            <a:ext uri="{FF2B5EF4-FFF2-40B4-BE49-F238E27FC236}">
              <a16:creationId xmlns:a16="http://schemas.microsoft.com/office/drawing/2014/main" id="{6C91B39E-856E-41C7-98AD-C1191E897AA5}"/>
            </a:ext>
          </a:extLst>
        </xdr:cNvPr>
        <xdr:cNvSpPr>
          <a:spLocks noChangeArrowheads="1"/>
        </xdr:cNvSpPr>
      </xdr:nvSpPr>
      <xdr:spPr bwMode="auto">
        <a:xfrm>
          <a:off x="361950" y="452628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195</xdr:row>
      <xdr:rowOff>19050</xdr:rowOff>
    </xdr:from>
    <xdr:to>
      <xdr:col>2</xdr:col>
      <xdr:colOff>276225</xdr:colOff>
      <xdr:row>195</xdr:row>
      <xdr:rowOff>228600</xdr:rowOff>
    </xdr:to>
    <xdr:sp macro="" textlink="">
      <xdr:nvSpPr>
        <xdr:cNvPr id="106" name="Oval 78">
          <a:extLst>
            <a:ext uri="{FF2B5EF4-FFF2-40B4-BE49-F238E27FC236}">
              <a16:creationId xmlns:a16="http://schemas.microsoft.com/office/drawing/2014/main" id="{FE784148-4C93-4646-BF6B-19D7E878BA81}"/>
            </a:ext>
          </a:extLst>
        </xdr:cNvPr>
        <xdr:cNvSpPr>
          <a:spLocks noChangeArrowheads="1"/>
        </xdr:cNvSpPr>
      </xdr:nvSpPr>
      <xdr:spPr bwMode="auto">
        <a:xfrm>
          <a:off x="361950" y="385762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196</xdr:row>
      <xdr:rowOff>19050</xdr:rowOff>
    </xdr:from>
    <xdr:to>
      <xdr:col>2</xdr:col>
      <xdr:colOff>276225</xdr:colOff>
      <xdr:row>196</xdr:row>
      <xdr:rowOff>228600</xdr:rowOff>
    </xdr:to>
    <xdr:sp macro="" textlink="">
      <xdr:nvSpPr>
        <xdr:cNvPr id="107" name="Oval 79">
          <a:extLst>
            <a:ext uri="{FF2B5EF4-FFF2-40B4-BE49-F238E27FC236}">
              <a16:creationId xmlns:a16="http://schemas.microsoft.com/office/drawing/2014/main" id="{1BC1C63D-8008-4E79-8169-738BFF7625CB}"/>
            </a:ext>
          </a:extLst>
        </xdr:cNvPr>
        <xdr:cNvSpPr>
          <a:spLocks noChangeArrowheads="1"/>
        </xdr:cNvSpPr>
      </xdr:nvSpPr>
      <xdr:spPr bwMode="auto">
        <a:xfrm>
          <a:off x="361950" y="388239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197</xdr:row>
      <xdr:rowOff>19050</xdr:rowOff>
    </xdr:from>
    <xdr:to>
      <xdr:col>2</xdr:col>
      <xdr:colOff>276225</xdr:colOff>
      <xdr:row>197</xdr:row>
      <xdr:rowOff>228600</xdr:rowOff>
    </xdr:to>
    <xdr:sp macro="" textlink="">
      <xdr:nvSpPr>
        <xdr:cNvPr id="108" name="Oval 80">
          <a:extLst>
            <a:ext uri="{FF2B5EF4-FFF2-40B4-BE49-F238E27FC236}">
              <a16:creationId xmlns:a16="http://schemas.microsoft.com/office/drawing/2014/main" id="{39B00EA0-301F-4380-B7EE-1B420226B29B}"/>
            </a:ext>
          </a:extLst>
        </xdr:cNvPr>
        <xdr:cNvSpPr>
          <a:spLocks noChangeArrowheads="1"/>
        </xdr:cNvSpPr>
      </xdr:nvSpPr>
      <xdr:spPr bwMode="auto">
        <a:xfrm>
          <a:off x="361950" y="390715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198</xdr:row>
      <xdr:rowOff>19050</xdr:rowOff>
    </xdr:from>
    <xdr:to>
      <xdr:col>2</xdr:col>
      <xdr:colOff>276225</xdr:colOff>
      <xdr:row>198</xdr:row>
      <xdr:rowOff>228600</xdr:rowOff>
    </xdr:to>
    <xdr:sp macro="" textlink="">
      <xdr:nvSpPr>
        <xdr:cNvPr id="109" name="Oval 81">
          <a:extLst>
            <a:ext uri="{FF2B5EF4-FFF2-40B4-BE49-F238E27FC236}">
              <a16:creationId xmlns:a16="http://schemas.microsoft.com/office/drawing/2014/main" id="{209AB914-E183-40F1-B5A3-ECD0E543BCA5}"/>
            </a:ext>
          </a:extLst>
        </xdr:cNvPr>
        <xdr:cNvSpPr>
          <a:spLocks noChangeArrowheads="1"/>
        </xdr:cNvSpPr>
      </xdr:nvSpPr>
      <xdr:spPr bwMode="auto">
        <a:xfrm>
          <a:off x="361950" y="393192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199</xdr:row>
      <xdr:rowOff>19050</xdr:rowOff>
    </xdr:from>
    <xdr:to>
      <xdr:col>2</xdr:col>
      <xdr:colOff>276225</xdr:colOff>
      <xdr:row>199</xdr:row>
      <xdr:rowOff>228600</xdr:rowOff>
    </xdr:to>
    <xdr:sp macro="" textlink="">
      <xdr:nvSpPr>
        <xdr:cNvPr id="110" name="Oval 82">
          <a:extLst>
            <a:ext uri="{FF2B5EF4-FFF2-40B4-BE49-F238E27FC236}">
              <a16:creationId xmlns:a16="http://schemas.microsoft.com/office/drawing/2014/main" id="{53C1840B-BC31-4FE8-8F06-33964515BEC3}"/>
            </a:ext>
          </a:extLst>
        </xdr:cNvPr>
        <xdr:cNvSpPr>
          <a:spLocks noChangeArrowheads="1"/>
        </xdr:cNvSpPr>
      </xdr:nvSpPr>
      <xdr:spPr bwMode="auto">
        <a:xfrm>
          <a:off x="361950" y="395668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216</xdr:row>
      <xdr:rowOff>19050</xdr:rowOff>
    </xdr:from>
    <xdr:to>
      <xdr:col>2</xdr:col>
      <xdr:colOff>276225</xdr:colOff>
      <xdr:row>216</xdr:row>
      <xdr:rowOff>228600</xdr:rowOff>
    </xdr:to>
    <xdr:sp macro="" textlink="">
      <xdr:nvSpPr>
        <xdr:cNvPr id="111" name="Oval 83">
          <a:extLst>
            <a:ext uri="{FF2B5EF4-FFF2-40B4-BE49-F238E27FC236}">
              <a16:creationId xmlns:a16="http://schemas.microsoft.com/office/drawing/2014/main" id="{F3D0BEFB-AA15-4CF6-892A-C9814934FAAB}"/>
            </a:ext>
          </a:extLst>
        </xdr:cNvPr>
        <xdr:cNvSpPr>
          <a:spLocks noChangeArrowheads="1"/>
        </xdr:cNvSpPr>
      </xdr:nvSpPr>
      <xdr:spPr bwMode="auto">
        <a:xfrm>
          <a:off x="361950" y="442722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217</xdr:row>
      <xdr:rowOff>19050</xdr:rowOff>
    </xdr:from>
    <xdr:to>
      <xdr:col>2</xdr:col>
      <xdr:colOff>276225</xdr:colOff>
      <xdr:row>217</xdr:row>
      <xdr:rowOff>228600</xdr:rowOff>
    </xdr:to>
    <xdr:sp macro="" textlink="">
      <xdr:nvSpPr>
        <xdr:cNvPr id="112" name="Oval 84">
          <a:extLst>
            <a:ext uri="{FF2B5EF4-FFF2-40B4-BE49-F238E27FC236}">
              <a16:creationId xmlns:a16="http://schemas.microsoft.com/office/drawing/2014/main" id="{300FF15F-A5AA-44FE-B36E-CF9DE798D219}"/>
            </a:ext>
          </a:extLst>
        </xdr:cNvPr>
        <xdr:cNvSpPr>
          <a:spLocks noChangeArrowheads="1"/>
        </xdr:cNvSpPr>
      </xdr:nvSpPr>
      <xdr:spPr bwMode="auto">
        <a:xfrm>
          <a:off x="361950" y="445198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218</xdr:row>
      <xdr:rowOff>19050</xdr:rowOff>
    </xdr:from>
    <xdr:to>
      <xdr:col>2</xdr:col>
      <xdr:colOff>276225</xdr:colOff>
      <xdr:row>218</xdr:row>
      <xdr:rowOff>228600</xdr:rowOff>
    </xdr:to>
    <xdr:sp macro="" textlink="">
      <xdr:nvSpPr>
        <xdr:cNvPr id="113" name="Oval 85">
          <a:extLst>
            <a:ext uri="{FF2B5EF4-FFF2-40B4-BE49-F238E27FC236}">
              <a16:creationId xmlns:a16="http://schemas.microsoft.com/office/drawing/2014/main" id="{F7A75AB4-0A73-4BA8-B49D-FF55E92AFA05}"/>
            </a:ext>
          </a:extLst>
        </xdr:cNvPr>
        <xdr:cNvSpPr>
          <a:spLocks noChangeArrowheads="1"/>
        </xdr:cNvSpPr>
      </xdr:nvSpPr>
      <xdr:spPr bwMode="auto">
        <a:xfrm>
          <a:off x="361950" y="447675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219</xdr:row>
      <xdr:rowOff>19050</xdr:rowOff>
    </xdr:from>
    <xdr:to>
      <xdr:col>2</xdr:col>
      <xdr:colOff>276225</xdr:colOff>
      <xdr:row>219</xdr:row>
      <xdr:rowOff>228600</xdr:rowOff>
    </xdr:to>
    <xdr:sp macro="" textlink="">
      <xdr:nvSpPr>
        <xdr:cNvPr id="114" name="Oval 87">
          <a:extLst>
            <a:ext uri="{FF2B5EF4-FFF2-40B4-BE49-F238E27FC236}">
              <a16:creationId xmlns:a16="http://schemas.microsoft.com/office/drawing/2014/main" id="{DF7D382D-03DC-4149-A2F9-4437A7052793}"/>
            </a:ext>
          </a:extLst>
        </xdr:cNvPr>
        <xdr:cNvSpPr>
          <a:spLocks noChangeArrowheads="1"/>
        </xdr:cNvSpPr>
      </xdr:nvSpPr>
      <xdr:spPr bwMode="auto">
        <a:xfrm>
          <a:off x="361950" y="452628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220</xdr:row>
      <xdr:rowOff>19050</xdr:rowOff>
    </xdr:from>
    <xdr:to>
      <xdr:col>2</xdr:col>
      <xdr:colOff>276225</xdr:colOff>
      <xdr:row>220</xdr:row>
      <xdr:rowOff>228600</xdr:rowOff>
    </xdr:to>
    <xdr:sp macro="" textlink="">
      <xdr:nvSpPr>
        <xdr:cNvPr id="115" name="Oval 76">
          <a:extLst>
            <a:ext uri="{FF2B5EF4-FFF2-40B4-BE49-F238E27FC236}">
              <a16:creationId xmlns:a16="http://schemas.microsoft.com/office/drawing/2014/main" id="{05442CE6-38CD-4102-8F28-9867B9364FE5}"/>
            </a:ext>
          </a:extLst>
        </xdr:cNvPr>
        <xdr:cNvSpPr>
          <a:spLocks noChangeArrowheads="1"/>
        </xdr:cNvSpPr>
      </xdr:nvSpPr>
      <xdr:spPr bwMode="auto">
        <a:xfrm>
          <a:off x="361950" y="455104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220</xdr:row>
      <xdr:rowOff>19050</xdr:rowOff>
    </xdr:from>
    <xdr:to>
      <xdr:col>2</xdr:col>
      <xdr:colOff>276225</xdr:colOff>
      <xdr:row>220</xdr:row>
      <xdr:rowOff>228600</xdr:rowOff>
    </xdr:to>
    <xdr:sp macro="" textlink="">
      <xdr:nvSpPr>
        <xdr:cNvPr id="116" name="Oval 88">
          <a:extLst>
            <a:ext uri="{FF2B5EF4-FFF2-40B4-BE49-F238E27FC236}">
              <a16:creationId xmlns:a16="http://schemas.microsoft.com/office/drawing/2014/main" id="{E132640C-A668-4611-B204-A4D985B8815B}"/>
            </a:ext>
          </a:extLst>
        </xdr:cNvPr>
        <xdr:cNvSpPr>
          <a:spLocks noChangeArrowheads="1"/>
        </xdr:cNvSpPr>
      </xdr:nvSpPr>
      <xdr:spPr bwMode="auto">
        <a:xfrm>
          <a:off x="361950" y="455104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221</xdr:row>
      <xdr:rowOff>19050</xdr:rowOff>
    </xdr:from>
    <xdr:to>
      <xdr:col>2</xdr:col>
      <xdr:colOff>276225</xdr:colOff>
      <xdr:row>221</xdr:row>
      <xdr:rowOff>228600</xdr:rowOff>
    </xdr:to>
    <xdr:sp macro="" textlink="">
      <xdr:nvSpPr>
        <xdr:cNvPr id="117" name="Oval 76">
          <a:extLst>
            <a:ext uri="{FF2B5EF4-FFF2-40B4-BE49-F238E27FC236}">
              <a16:creationId xmlns:a16="http://schemas.microsoft.com/office/drawing/2014/main" id="{040E0053-4436-4220-91D3-8B1FD511D6A8}"/>
            </a:ext>
          </a:extLst>
        </xdr:cNvPr>
        <xdr:cNvSpPr>
          <a:spLocks noChangeArrowheads="1"/>
        </xdr:cNvSpPr>
      </xdr:nvSpPr>
      <xdr:spPr bwMode="auto">
        <a:xfrm>
          <a:off x="361950" y="457581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221</xdr:row>
      <xdr:rowOff>19050</xdr:rowOff>
    </xdr:from>
    <xdr:to>
      <xdr:col>2</xdr:col>
      <xdr:colOff>276225</xdr:colOff>
      <xdr:row>221</xdr:row>
      <xdr:rowOff>228600</xdr:rowOff>
    </xdr:to>
    <xdr:sp macro="" textlink="">
      <xdr:nvSpPr>
        <xdr:cNvPr id="118" name="Oval 88">
          <a:extLst>
            <a:ext uri="{FF2B5EF4-FFF2-40B4-BE49-F238E27FC236}">
              <a16:creationId xmlns:a16="http://schemas.microsoft.com/office/drawing/2014/main" id="{768256A1-C6C4-42D0-A2C1-D099F61D2F8D}"/>
            </a:ext>
          </a:extLst>
        </xdr:cNvPr>
        <xdr:cNvSpPr>
          <a:spLocks noChangeArrowheads="1"/>
        </xdr:cNvSpPr>
      </xdr:nvSpPr>
      <xdr:spPr bwMode="auto">
        <a:xfrm>
          <a:off x="361950" y="457581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200</xdr:row>
      <xdr:rowOff>19050</xdr:rowOff>
    </xdr:from>
    <xdr:to>
      <xdr:col>2</xdr:col>
      <xdr:colOff>276225</xdr:colOff>
      <xdr:row>200</xdr:row>
      <xdr:rowOff>228600</xdr:rowOff>
    </xdr:to>
    <xdr:sp macro="" textlink="">
      <xdr:nvSpPr>
        <xdr:cNvPr id="119" name="Oval 69">
          <a:extLst>
            <a:ext uri="{FF2B5EF4-FFF2-40B4-BE49-F238E27FC236}">
              <a16:creationId xmlns:a16="http://schemas.microsoft.com/office/drawing/2014/main" id="{1E2138FD-2C6C-4044-B19F-059571FA65EE}"/>
            </a:ext>
          </a:extLst>
        </xdr:cNvPr>
        <xdr:cNvSpPr>
          <a:spLocks noChangeArrowheads="1"/>
        </xdr:cNvSpPr>
      </xdr:nvSpPr>
      <xdr:spPr bwMode="auto">
        <a:xfrm>
          <a:off x="361950" y="398145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200</xdr:row>
      <xdr:rowOff>19050</xdr:rowOff>
    </xdr:from>
    <xdr:to>
      <xdr:col>2</xdr:col>
      <xdr:colOff>276225</xdr:colOff>
      <xdr:row>200</xdr:row>
      <xdr:rowOff>228600</xdr:rowOff>
    </xdr:to>
    <xdr:sp macro="" textlink="">
      <xdr:nvSpPr>
        <xdr:cNvPr id="120" name="Oval 82">
          <a:extLst>
            <a:ext uri="{FF2B5EF4-FFF2-40B4-BE49-F238E27FC236}">
              <a16:creationId xmlns:a16="http://schemas.microsoft.com/office/drawing/2014/main" id="{7BE88429-1120-434C-AC90-37FCB722FD42}"/>
            </a:ext>
          </a:extLst>
        </xdr:cNvPr>
        <xdr:cNvSpPr>
          <a:spLocks noChangeArrowheads="1"/>
        </xdr:cNvSpPr>
      </xdr:nvSpPr>
      <xdr:spPr bwMode="auto">
        <a:xfrm>
          <a:off x="361950" y="398145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201</xdr:row>
      <xdr:rowOff>19050</xdr:rowOff>
    </xdr:from>
    <xdr:to>
      <xdr:col>2</xdr:col>
      <xdr:colOff>276225</xdr:colOff>
      <xdr:row>201</xdr:row>
      <xdr:rowOff>228600</xdr:rowOff>
    </xdr:to>
    <xdr:sp macro="" textlink="">
      <xdr:nvSpPr>
        <xdr:cNvPr id="121" name="Oval 69">
          <a:extLst>
            <a:ext uri="{FF2B5EF4-FFF2-40B4-BE49-F238E27FC236}">
              <a16:creationId xmlns:a16="http://schemas.microsoft.com/office/drawing/2014/main" id="{9FF9D3B9-2A81-447D-B9AF-761253B9B206}"/>
            </a:ext>
          </a:extLst>
        </xdr:cNvPr>
        <xdr:cNvSpPr>
          <a:spLocks noChangeArrowheads="1"/>
        </xdr:cNvSpPr>
      </xdr:nvSpPr>
      <xdr:spPr bwMode="auto">
        <a:xfrm>
          <a:off x="361950" y="400621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201</xdr:row>
      <xdr:rowOff>19050</xdr:rowOff>
    </xdr:from>
    <xdr:to>
      <xdr:col>2</xdr:col>
      <xdr:colOff>276225</xdr:colOff>
      <xdr:row>201</xdr:row>
      <xdr:rowOff>228600</xdr:rowOff>
    </xdr:to>
    <xdr:sp macro="" textlink="">
      <xdr:nvSpPr>
        <xdr:cNvPr id="122" name="Oval 82">
          <a:extLst>
            <a:ext uri="{FF2B5EF4-FFF2-40B4-BE49-F238E27FC236}">
              <a16:creationId xmlns:a16="http://schemas.microsoft.com/office/drawing/2014/main" id="{F039954C-61F8-4A2D-B4F6-5C4B63118BCE}"/>
            </a:ext>
          </a:extLst>
        </xdr:cNvPr>
        <xdr:cNvSpPr>
          <a:spLocks noChangeArrowheads="1"/>
        </xdr:cNvSpPr>
      </xdr:nvSpPr>
      <xdr:spPr bwMode="auto">
        <a:xfrm>
          <a:off x="361950" y="400621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202</xdr:row>
      <xdr:rowOff>19050</xdr:rowOff>
    </xdr:from>
    <xdr:to>
      <xdr:col>2</xdr:col>
      <xdr:colOff>276225</xdr:colOff>
      <xdr:row>202</xdr:row>
      <xdr:rowOff>228600</xdr:rowOff>
    </xdr:to>
    <xdr:sp macro="" textlink="">
      <xdr:nvSpPr>
        <xdr:cNvPr id="123" name="Oval 69">
          <a:extLst>
            <a:ext uri="{FF2B5EF4-FFF2-40B4-BE49-F238E27FC236}">
              <a16:creationId xmlns:a16="http://schemas.microsoft.com/office/drawing/2014/main" id="{2618951A-A81C-488E-B661-70E37925882D}"/>
            </a:ext>
          </a:extLst>
        </xdr:cNvPr>
        <xdr:cNvSpPr>
          <a:spLocks noChangeArrowheads="1"/>
        </xdr:cNvSpPr>
      </xdr:nvSpPr>
      <xdr:spPr bwMode="auto">
        <a:xfrm>
          <a:off x="361950" y="403098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202</xdr:row>
      <xdr:rowOff>19050</xdr:rowOff>
    </xdr:from>
    <xdr:to>
      <xdr:col>2</xdr:col>
      <xdr:colOff>276225</xdr:colOff>
      <xdr:row>202</xdr:row>
      <xdr:rowOff>228600</xdr:rowOff>
    </xdr:to>
    <xdr:sp macro="" textlink="">
      <xdr:nvSpPr>
        <xdr:cNvPr id="124" name="Oval 82">
          <a:extLst>
            <a:ext uri="{FF2B5EF4-FFF2-40B4-BE49-F238E27FC236}">
              <a16:creationId xmlns:a16="http://schemas.microsoft.com/office/drawing/2014/main" id="{0A754290-3CF5-460B-9127-E249B739AA25}"/>
            </a:ext>
          </a:extLst>
        </xdr:cNvPr>
        <xdr:cNvSpPr>
          <a:spLocks noChangeArrowheads="1"/>
        </xdr:cNvSpPr>
      </xdr:nvSpPr>
      <xdr:spPr bwMode="auto">
        <a:xfrm>
          <a:off x="361950" y="403098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203</xdr:row>
      <xdr:rowOff>19050</xdr:rowOff>
    </xdr:from>
    <xdr:to>
      <xdr:col>2</xdr:col>
      <xdr:colOff>276225</xdr:colOff>
      <xdr:row>203</xdr:row>
      <xdr:rowOff>228600</xdr:rowOff>
    </xdr:to>
    <xdr:sp macro="" textlink="">
      <xdr:nvSpPr>
        <xdr:cNvPr id="125" name="Oval 69">
          <a:extLst>
            <a:ext uri="{FF2B5EF4-FFF2-40B4-BE49-F238E27FC236}">
              <a16:creationId xmlns:a16="http://schemas.microsoft.com/office/drawing/2014/main" id="{AEEB1C38-F162-4525-83B5-0B5F02E88964}"/>
            </a:ext>
          </a:extLst>
        </xdr:cNvPr>
        <xdr:cNvSpPr>
          <a:spLocks noChangeArrowheads="1"/>
        </xdr:cNvSpPr>
      </xdr:nvSpPr>
      <xdr:spPr bwMode="auto">
        <a:xfrm>
          <a:off x="361950" y="405574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203</xdr:row>
      <xdr:rowOff>19050</xdr:rowOff>
    </xdr:from>
    <xdr:to>
      <xdr:col>2</xdr:col>
      <xdr:colOff>276225</xdr:colOff>
      <xdr:row>203</xdr:row>
      <xdr:rowOff>228600</xdr:rowOff>
    </xdr:to>
    <xdr:sp macro="" textlink="">
      <xdr:nvSpPr>
        <xdr:cNvPr id="126" name="Oval 82">
          <a:extLst>
            <a:ext uri="{FF2B5EF4-FFF2-40B4-BE49-F238E27FC236}">
              <a16:creationId xmlns:a16="http://schemas.microsoft.com/office/drawing/2014/main" id="{4D78A7A9-84D6-4B67-A9AB-8D244911E634}"/>
            </a:ext>
          </a:extLst>
        </xdr:cNvPr>
        <xdr:cNvSpPr>
          <a:spLocks noChangeArrowheads="1"/>
        </xdr:cNvSpPr>
      </xdr:nvSpPr>
      <xdr:spPr bwMode="auto">
        <a:xfrm>
          <a:off x="361950" y="405574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214</xdr:row>
      <xdr:rowOff>19050</xdr:rowOff>
    </xdr:from>
    <xdr:to>
      <xdr:col>2</xdr:col>
      <xdr:colOff>276225</xdr:colOff>
      <xdr:row>214</xdr:row>
      <xdr:rowOff>228600</xdr:rowOff>
    </xdr:to>
    <xdr:sp macro="" textlink="">
      <xdr:nvSpPr>
        <xdr:cNvPr id="127" name="Oval 64">
          <a:extLst>
            <a:ext uri="{FF2B5EF4-FFF2-40B4-BE49-F238E27FC236}">
              <a16:creationId xmlns:a16="http://schemas.microsoft.com/office/drawing/2014/main" id="{42517811-7F82-481B-ACBD-82DDD6063F97}"/>
            </a:ext>
          </a:extLst>
        </xdr:cNvPr>
        <xdr:cNvSpPr>
          <a:spLocks noChangeArrowheads="1"/>
        </xdr:cNvSpPr>
      </xdr:nvSpPr>
      <xdr:spPr bwMode="auto">
        <a:xfrm>
          <a:off x="361950" y="437769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206</xdr:row>
      <xdr:rowOff>19050</xdr:rowOff>
    </xdr:from>
    <xdr:to>
      <xdr:col>2</xdr:col>
      <xdr:colOff>276225</xdr:colOff>
      <xdr:row>206</xdr:row>
      <xdr:rowOff>228600</xdr:rowOff>
    </xdr:to>
    <xdr:sp macro="" textlink="">
      <xdr:nvSpPr>
        <xdr:cNvPr id="128" name="Oval 69">
          <a:extLst>
            <a:ext uri="{FF2B5EF4-FFF2-40B4-BE49-F238E27FC236}">
              <a16:creationId xmlns:a16="http://schemas.microsoft.com/office/drawing/2014/main" id="{2B28B7CF-A63F-47EE-8DCF-A9FF32F16AE3}"/>
            </a:ext>
          </a:extLst>
        </xdr:cNvPr>
        <xdr:cNvSpPr>
          <a:spLocks noChangeArrowheads="1"/>
        </xdr:cNvSpPr>
      </xdr:nvSpPr>
      <xdr:spPr bwMode="auto">
        <a:xfrm>
          <a:off x="361950" y="413004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206</xdr:row>
      <xdr:rowOff>19050</xdr:rowOff>
    </xdr:from>
    <xdr:to>
      <xdr:col>2</xdr:col>
      <xdr:colOff>276225</xdr:colOff>
      <xdr:row>206</xdr:row>
      <xdr:rowOff>228600</xdr:rowOff>
    </xdr:to>
    <xdr:sp macro="" textlink="">
      <xdr:nvSpPr>
        <xdr:cNvPr id="129" name="Oval 82">
          <a:extLst>
            <a:ext uri="{FF2B5EF4-FFF2-40B4-BE49-F238E27FC236}">
              <a16:creationId xmlns:a16="http://schemas.microsoft.com/office/drawing/2014/main" id="{B83A1B98-62E0-4C9E-ACB2-D2DC9CD7A3F1}"/>
            </a:ext>
          </a:extLst>
        </xdr:cNvPr>
        <xdr:cNvSpPr>
          <a:spLocks noChangeArrowheads="1"/>
        </xdr:cNvSpPr>
      </xdr:nvSpPr>
      <xdr:spPr bwMode="auto">
        <a:xfrm>
          <a:off x="361950" y="413004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207</xdr:row>
      <xdr:rowOff>19050</xdr:rowOff>
    </xdr:from>
    <xdr:to>
      <xdr:col>2</xdr:col>
      <xdr:colOff>276225</xdr:colOff>
      <xdr:row>207</xdr:row>
      <xdr:rowOff>228600</xdr:rowOff>
    </xdr:to>
    <xdr:sp macro="" textlink="">
      <xdr:nvSpPr>
        <xdr:cNvPr id="130" name="Oval 69">
          <a:extLst>
            <a:ext uri="{FF2B5EF4-FFF2-40B4-BE49-F238E27FC236}">
              <a16:creationId xmlns:a16="http://schemas.microsoft.com/office/drawing/2014/main" id="{C7E2EB75-CA7F-4403-ADA0-4C708572EB16}"/>
            </a:ext>
          </a:extLst>
        </xdr:cNvPr>
        <xdr:cNvSpPr>
          <a:spLocks noChangeArrowheads="1"/>
        </xdr:cNvSpPr>
      </xdr:nvSpPr>
      <xdr:spPr bwMode="auto">
        <a:xfrm>
          <a:off x="361950" y="415480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207</xdr:row>
      <xdr:rowOff>19050</xdr:rowOff>
    </xdr:from>
    <xdr:to>
      <xdr:col>2</xdr:col>
      <xdr:colOff>276225</xdr:colOff>
      <xdr:row>207</xdr:row>
      <xdr:rowOff>228600</xdr:rowOff>
    </xdr:to>
    <xdr:sp macro="" textlink="">
      <xdr:nvSpPr>
        <xdr:cNvPr id="131" name="Oval 82">
          <a:extLst>
            <a:ext uri="{FF2B5EF4-FFF2-40B4-BE49-F238E27FC236}">
              <a16:creationId xmlns:a16="http://schemas.microsoft.com/office/drawing/2014/main" id="{CB406368-CA27-47DB-ABB8-1E6CED0FC9FD}"/>
            </a:ext>
          </a:extLst>
        </xdr:cNvPr>
        <xdr:cNvSpPr>
          <a:spLocks noChangeArrowheads="1"/>
        </xdr:cNvSpPr>
      </xdr:nvSpPr>
      <xdr:spPr bwMode="auto">
        <a:xfrm>
          <a:off x="361950" y="415480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208</xdr:row>
      <xdr:rowOff>19050</xdr:rowOff>
    </xdr:from>
    <xdr:to>
      <xdr:col>2</xdr:col>
      <xdr:colOff>276225</xdr:colOff>
      <xdr:row>208</xdr:row>
      <xdr:rowOff>228600</xdr:rowOff>
    </xdr:to>
    <xdr:sp macro="" textlink="">
      <xdr:nvSpPr>
        <xdr:cNvPr id="132" name="Oval 69">
          <a:extLst>
            <a:ext uri="{FF2B5EF4-FFF2-40B4-BE49-F238E27FC236}">
              <a16:creationId xmlns:a16="http://schemas.microsoft.com/office/drawing/2014/main" id="{03AA11C9-2A8D-45A8-8AC7-F6851BB5DEC4}"/>
            </a:ext>
          </a:extLst>
        </xdr:cNvPr>
        <xdr:cNvSpPr>
          <a:spLocks noChangeArrowheads="1"/>
        </xdr:cNvSpPr>
      </xdr:nvSpPr>
      <xdr:spPr bwMode="auto">
        <a:xfrm>
          <a:off x="361950" y="417957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208</xdr:row>
      <xdr:rowOff>19050</xdr:rowOff>
    </xdr:from>
    <xdr:to>
      <xdr:col>2</xdr:col>
      <xdr:colOff>276225</xdr:colOff>
      <xdr:row>208</xdr:row>
      <xdr:rowOff>228600</xdr:rowOff>
    </xdr:to>
    <xdr:sp macro="" textlink="">
      <xdr:nvSpPr>
        <xdr:cNvPr id="133" name="Oval 82">
          <a:extLst>
            <a:ext uri="{FF2B5EF4-FFF2-40B4-BE49-F238E27FC236}">
              <a16:creationId xmlns:a16="http://schemas.microsoft.com/office/drawing/2014/main" id="{5E721F85-9DFE-4572-BD3C-BCF65F39CB29}"/>
            </a:ext>
          </a:extLst>
        </xdr:cNvPr>
        <xdr:cNvSpPr>
          <a:spLocks noChangeArrowheads="1"/>
        </xdr:cNvSpPr>
      </xdr:nvSpPr>
      <xdr:spPr bwMode="auto">
        <a:xfrm>
          <a:off x="361950" y="417957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210</xdr:row>
      <xdr:rowOff>19050</xdr:rowOff>
    </xdr:from>
    <xdr:to>
      <xdr:col>2</xdr:col>
      <xdr:colOff>276225</xdr:colOff>
      <xdr:row>210</xdr:row>
      <xdr:rowOff>228600</xdr:rowOff>
    </xdr:to>
    <xdr:sp macro="" textlink="">
      <xdr:nvSpPr>
        <xdr:cNvPr id="134" name="Oval 69">
          <a:extLst>
            <a:ext uri="{FF2B5EF4-FFF2-40B4-BE49-F238E27FC236}">
              <a16:creationId xmlns:a16="http://schemas.microsoft.com/office/drawing/2014/main" id="{A4633F31-5971-4CE0-909B-2856CDC7A959}"/>
            </a:ext>
          </a:extLst>
        </xdr:cNvPr>
        <xdr:cNvSpPr>
          <a:spLocks noChangeArrowheads="1"/>
        </xdr:cNvSpPr>
      </xdr:nvSpPr>
      <xdr:spPr bwMode="auto">
        <a:xfrm>
          <a:off x="361950" y="422910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210</xdr:row>
      <xdr:rowOff>19050</xdr:rowOff>
    </xdr:from>
    <xdr:to>
      <xdr:col>2</xdr:col>
      <xdr:colOff>276225</xdr:colOff>
      <xdr:row>210</xdr:row>
      <xdr:rowOff>228600</xdr:rowOff>
    </xdr:to>
    <xdr:sp macro="" textlink="">
      <xdr:nvSpPr>
        <xdr:cNvPr id="135" name="Oval 82">
          <a:extLst>
            <a:ext uri="{FF2B5EF4-FFF2-40B4-BE49-F238E27FC236}">
              <a16:creationId xmlns:a16="http://schemas.microsoft.com/office/drawing/2014/main" id="{8AD41479-ABA6-450C-8D16-5CD812BB53D2}"/>
            </a:ext>
          </a:extLst>
        </xdr:cNvPr>
        <xdr:cNvSpPr>
          <a:spLocks noChangeArrowheads="1"/>
        </xdr:cNvSpPr>
      </xdr:nvSpPr>
      <xdr:spPr bwMode="auto">
        <a:xfrm>
          <a:off x="361950" y="422910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211</xdr:row>
      <xdr:rowOff>19050</xdr:rowOff>
    </xdr:from>
    <xdr:to>
      <xdr:col>2</xdr:col>
      <xdr:colOff>276225</xdr:colOff>
      <xdr:row>211</xdr:row>
      <xdr:rowOff>228600</xdr:rowOff>
    </xdr:to>
    <xdr:sp macro="" textlink="">
      <xdr:nvSpPr>
        <xdr:cNvPr id="136" name="Oval 69">
          <a:extLst>
            <a:ext uri="{FF2B5EF4-FFF2-40B4-BE49-F238E27FC236}">
              <a16:creationId xmlns:a16="http://schemas.microsoft.com/office/drawing/2014/main" id="{4DCFCA35-24EE-47B2-BE32-9A104D6A96DB}"/>
            </a:ext>
          </a:extLst>
        </xdr:cNvPr>
        <xdr:cNvSpPr>
          <a:spLocks noChangeArrowheads="1"/>
        </xdr:cNvSpPr>
      </xdr:nvSpPr>
      <xdr:spPr bwMode="auto">
        <a:xfrm>
          <a:off x="361950" y="425386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211</xdr:row>
      <xdr:rowOff>19050</xdr:rowOff>
    </xdr:from>
    <xdr:to>
      <xdr:col>2</xdr:col>
      <xdr:colOff>276225</xdr:colOff>
      <xdr:row>211</xdr:row>
      <xdr:rowOff>228600</xdr:rowOff>
    </xdr:to>
    <xdr:sp macro="" textlink="">
      <xdr:nvSpPr>
        <xdr:cNvPr id="137" name="Oval 82">
          <a:extLst>
            <a:ext uri="{FF2B5EF4-FFF2-40B4-BE49-F238E27FC236}">
              <a16:creationId xmlns:a16="http://schemas.microsoft.com/office/drawing/2014/main" id="{9137C963-0B9E-4310-9D1A-B847A62E1226}"/>
            </a:ext>
          </a:extLst>
        </xdr:cNvPr>
        <xdr:cNvSpPr>
          <a:spLocks noChangeArrowheads="1"/>
        </xdr:cNvSpPr>
      </xdr:nvSpPr>
      <xdr:spPr bwMode="auto">
        <a:xfrm>
          <a:off x="361950" y="425386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212</xdr:row>
      <xdr:rowOff>19050</xdr:rowOff>
    </xdr:from>
    <xdr:to>
      <xdr:col>2</xdr:col>
      <xdr:colOff>276225</xdr:colOff>
      <xdr:row>212</xdr:row>
      <xdr:rowOff>228600</xdr:rowOff>
    </xdr:to>
    <xdr:sp macro="" textlink="">
      <xdr:nvSpPr>
        <xdr:cNvPr id="142" name="Oval 69">
          <a:extLst>
            <a:ext uri="{FF2B5EF4-FFF2-40B4-BE49-F238E27FC236}">
              <a16:creationId xmlns:a16="http://schemas.microsoft.com/office/drawing/2014/main" id="{3AA0E32E-90FB-4168-BD4C-F12E249D6B6D}"/>
            </a:ext>
          </a:extLst>
        </xdr:cNvPr>
        <xdr:cNvSpPr>
          <a:spLocks noChangeArrowheads="1"/>
        </xdr:cNvSpPr>
      </xdr:nvSpPr>
      <xdr:spPr bwMode="auto">
        <a:xfrm>
          <a:off x="361950" y="432816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212</xdr:row>
      <xdr:rowOff>19050</xdr:rowOff>
    </xdr:from>
    <xdr:to>
      <xdr:col>2</xdr:col>
      <xdr:colOff>276225</xdr:colOff>
      <xdr:row>212</xdr:row>
      <xdr:rowOff>228600</xdr:rowOff>
    </xdr:to>
    <xdr:sp macro="" textlink="">
      <xdr:nvSpPr>
        <xdr:cNvPr id="143" name="Oval 82">
          <a:extLst>
            <a:ext uri="{FF2B5EF4-FFF2-40B4-BE49-F238E27FC236}">
              <a16:creationId xmlns:a16="http://schemas.microsoft.com/office/drawing/2014/main" id="{48FAFA62-6D88-4ED7-B789-B50F03BBBF57}"/>
            </a:ext>
          </a:extLst>
        </xdr:cNvPr>
        <xdr:cNvSpPr>
          <a:spLocks noChangeArrowheads="1"/>
        </xdr:cNvSpPr>
      </xdr:nvSpPr>
      <xdr:spPr bwMode="auto">
        <a:xfrm>
          <a:off x="361950" y="432816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213</xdr:row>
      <xdr:rowOff>19050</xdr:rowOff>
    </xdr:from>
    <xdr:to>
      <xdr:col>2</xdr:col>
      <xdr:colOff>276225</xdr:colOff>
      <xdr:row>213</xdr:row>
      <xdr:rowOff>228600</xdr:rowOff>
    </xdr:to>
    <xdr:sp macro="" textlink="">
      <xdr:nvSpPr>
        <xdr:cNvPr id="144" name="Oval 69">
          <a:extLst>
            <a:ext uri="{FF2B5EF4-FFF2-40B4-BE49-F238E27FC236}">
              <a16:creationId xmlns:a16="http://schemas.microsoft.com/office/drawing/2014/main" id="{41308BED-4754-4E3A-9C54-B05F59FF9CBE}"/>
            </a:ext>
          </a:extLst>
        </xdr:cNvPr>
        <xdr:cNvSpPr>
          <a:spLocks noChangeArrowheads="1"/>
        </xdr:cNvSpPr>
      </xdr:nvSpPr>
      <xdr:spPr bwMode="auto">
        <a:xfrm>
          <a:off x="361950" y="435292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213</xdr:row>
      <xdr:rowOff>19050</xdr:rowOff>
    </xdr:from>
    <xdr:to>
      <xdr:col>2</xdr:col>
      <xdr:colOff>276225</xdr:colOff>
      <xdr:row>213</xdr:row>
      <xdr:rowOff>228600</xdr:rowOff>
    </xdr:to>
    <xdr:sp macro="" textlink="">
      <xdr:nvSpPr>
        <xdr:cNvPr id="145" name="Oval 82">
          <a:extLst>
            <a:ext uri="{FF2B5EF4-FFF2-40B4-BE49-F238E27FC236}">
              <a16:creationId xmlns:a16="http://schemas.microsoft.com/office/drawing/2014/main" id="{400E369B-188A-4370-9F3E-59F5E9B64901}"/>
            </a:ext>
          </a:extLst>
        </xdr:cNvPr>
        <xdr:cNvSpPr>
          <a:spLocks noChangeArrowheads="1"/>
        </xdr:cNvSpPr>
      </xdr:nvSpPr>
      <xdr:spPr bwMode="auto">
        <a:xfrm>
          <a:off x="361950" y="435292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204</xdr:row>
      <xdr:rowOff>19050</xdr:rowOff>
    </xdr:from>
    <xdr:to>
      <xdr:col>2</xdr:col>
      <xdr:colOff>276225</xdr:colOff>
      <xdr:row>204</xdr:row>
      <xdr:rowOff>228600</xdr:rowOff>
    </xdr:to>
    <xdr:sp macro="" textlink="">
      <xdr:nvSpPr>
        <xdr:cNvPr id="146" name="Oval 69">
          <a:extLst>
            <a:ext uri="{FF2B5EF4-FFF2-40B4-BE49-F238E27FC236}">
              <a16:creationId xmlns:a16="http://schemas.microsoft.com/office/drawing/2014/main" id="{8A04367A-F35E-4CC3-8E73-474D3CE1C12E}"/>
            </a:ext>
          </a:extLst>
        </xdr:cNvPr>
        <xdr:cNvSpPr>
          <a:spLocks noChangeArrowheads="1"/>
        </xdr:cNvSpPr>
      </xdr:nvSpPr>
      <xdr:spPr bwMode="auto">
        <a:xfrm>
          <a:off x="361950" y="408051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204</xdr:row>
      <xdr:rowOff>19050</xdr:rowOff>
    </xdr:from>
    <xdr:to>
      <xdr:col>2</xdr:col>
      <xdr:colOff>276225</xdr:colOff>
      <xdr:row>204</xdr:row>
      <xdr:rowOff>228600</xdr:rowOff>
    </xdr:to>
    <xdr:sp macro="" textlink="">
      <xdr:nvSpPr>
        <xdr:cNvPr id="147" name="Oval 82">
          <a:extLst>
            <a:ext uri="{FF2B5EF4-FFF2-40B4-BE49-F238E27FC236}">
              <a16:creationId xmlns:a16="http://schemas.microsoft.com/office/drawing/2014/main" id="{2FC83986-5573-4ACF-AE7E-EA002DA5DA3F}"/>
            </a:ext>
          </a:extLst>
        </xdr:cNvPr>
        <xdr:cNvSpPr>
          <a:spLocks noChangeArrowheads="1"/>
        </xdr:cNvSpPr>
      </xdr:nvSpPr>
      <xdr:spPr bwMode="auto">
        <a:xfrm>
          <a:off x="361950" y="4080510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205</xdr:row>
      <xdr:rowOff>19050</xdr:rowOff>
    </xdr:from>
    <xdr:to>
      <xdr:col>2</xdr:col>
      <xdr:colOff>276225</xdr:colOff>
      <xdr:row>205</xdr:row>
      <xdr:rowOff>228600</xdr:rowOff>
    </xdr:to>
    <xdr:sp macro="" textlink="">
      <xdr:nvSpPr>
        <xdr:cNvPr id="148" name="Oval 69">
          <a:extLst>
            <a:ext uri="{FF2B5EF4-FFF2-40B4-BE49-F238E27FC236}">
              <a16:creationId xmlns:a16="http://schemas.microsoft.com/office/drawing/2014/main" id="{73C381B1-DB14-4808-9738-1B429CF01668}"/>
            </a:ext>
          </a:extLst>
        </xdr:cNvPr>
        <xdr:cNvSpPr>
          <a:spLocks noChangeArrowheads="1"/>
        </xdr:cNvSpPr>
      </xdr:nvSpPr>
      <xdr:spPr bwMode="auto">
        <a:xfrm>
          <a:off x="361950" y="410527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205</xdr:row>
      <xdr:rowOff>19050</xdr:rowOff>
    </xdr:from>
    <xdr:to>
      <xdr:col>2</xdr:col>
      <xdr:colOff>276225</xdr:colOff>
      <xdr:row>205</xdr:row>
      <xdr:rowOff>228600</xdr:rowOff>
    </xdr:to>
    <xdr:sp macro="" textlink="">
      <xdr:nvSpPr>
        <xdr:cNvPr id="149" name="Oval 82">
          <a:extLst>
            <a:ext uri="{FF2B5EF4-FFF2-40B4-BE49-F238E27FC236}">
              <a16:creationId xmlns:a16="http://schemas.microsoft.com/office/drawing/2014/main" id="{EFF56061-C12A-4318-A6C5-8354DCE21BFC}"/>
            </a:ext>
          </a:extLst>
        </xdr:cNvPr>
        <xdr:cNvSpPr>
          <a:spLocks noChangeArrowheads="1"/>
        </xdr:cNvSpPr>
      </xdr:nvSpPr>
      <xdr:spPr bwMode="auto">
        <a:xfrm>
          <a:off x="361950" y="410527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209</xdr:row>
      <xdr:rowOff>19050</xdr:rowOff>
    </xdr:from>
    <xdr:to>
      <xdr:col>2</xdr:col>
      <xdr:colOff>276225</xdr:colOff>
      <xdr:row>209</xdr:row>
      <xdr:rowOff>228600</xdr:rowOff>
    </xdr:to>
    <xdr:sp macro="" textlink="">
      <xdr:nvSpPr>
        <xdr:cNvPr id="150" name="Oval 69">
          <a:extLst>
            <a:ext uri="{FF2B5EF4-FFF2-40B4-BE49-F238E27FC236}">
              <a16:creationId xmlns:a16="http://schemas.microsoft.com/office/drawing/2014/main" id="{F60F5405-E74A-4043-A127-2C9E72496073}"/>
            </a:ext>
          </a:extLst>
        </xdr:cNvPr>
        <xdr:cNvSpPr>
          <a:spLocks noChangeArrowheads="1"/>
        </xdr:cNvSpPr>
      </xdr:nvSpPr>
      <xdr:spPr bwMode="auto">
        <a:xfrm>
          <a:off x="361950" y="420433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209</xdr:row>
      <xdr:rowOff>19050</xdr:rowOff>
    </xdr:from>
    <xdr:to>
      <xdr:col>2</xdr:col>
      <xdr:colOff>276225</xdr:colOff>
      <xdr:row>209</xdr:row>
      <xdr:rowOff>228600</xdr:rowOff>
    </xdr:to>
    <xdr:sp macro="" textlink="">
      <xdr:nvSpPr>
        <xdr:cNvPr id="151" name="Oval 82">
          <a:extLst>
            <a:ext uri="{FF2B5EF4-FFF2-40B4-BE49-F238E27FC236}">
              <a16:creationId xmlns:a16="http://schemas.microsoft.com/office/drawing/2014/main" id="{6D9E5562-9B45-4D88-827F-6F4D59113DB7}"/>
            </a:ext>
          </a:extLst>
        </xdr:cNvPr>
        <xdr:cNvSpPr>
          <a:spLocks noChangeArrowheads="1"/>
        </xdr:cNvSpPr>
      </xdr:nvSpPr>
      <xdr:spPr bwMode="auto">
        <a:xfrm>
          <a:off x="361950" y="420433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213</xdr:row>
      <xdr:rowOff>19050</xdr:rowOff>
    </xdr:from>
    <xdr:to>
      <xdr:col>2</xdr:col>
      <xdr:colOff>276225</xdr:colOff>
      <xdr:row>213</xdr:row>
      <xdr:rowOff>228600</xdr:rowOff>
    </xdr:to>
    <xdr:sp macro="" textlink="">
      <xdr:nvSpPr>
        <xdr:cNvPr id="152" name="Oval 69">
          <a:extLst>
            <a:ext uri="{FF2B5EF4-FFF2-40B4-BE49-F238E27FC236}">
              <a16:creationId xmlns:a16="http://schemas.microsoft.com/office/drawing/2014/main" id="{E142A7CA-8EF4-4CD3-B752-BB8BEA3A220B}"/>
            </a:ext>
          </a:extLst>
        </xdr:cNvPr>
        <xdr:cNvSpPr>
          <a:spLocks noChangeArrowheads="1"/>
        </xdr:cNvSpPr>
      </xdr:nvSpPr>
      <xdr:spPr bwMode="auto">
        <a:xfrm>
          <a:off x="361950" y="435292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38100</xdr:colOff>
      <xdr:row>213</xdr:row>
      <xdr:rowOff>19050</xdr:rowOff>
    </xdr:from>
    <xdr:to>
      <xdr:col>2</xdr:col>
      <xdr:colOff>276225</xdr:colOff>
      <xdr:row>213</xdr:row>
      <xdr:rowOff>228600</xdr:rowOff>
    </xdr:to>
    <xdr:sp macro="" textlink="">
      <xdr:nvSpPr>
        <xdr:cNvPr id="153" name="Oval 82">
          <a:extLst>
            <a:ext uri="{FF2B5EF4-FFF2-40B4-BE49-F238E27FC236}">
              <a16:creationId xmlns:a16="http://schemas.microsoft.com/office/drawing/2014/main" id="{1DA23730-8E15-4F54-B7A3-6AA0928BC5FC}"/>
            </a:ext>
          </a:extLst>
        </xdr:cNvPr>
        <xdr:cNvSpPr>
          <a:spLocks noChangeArrowheads="1"/>
        </xdr:cNvSpPr>
      </xdr:nvSpPr>
      <xdr:spPr bwMode="auto">
        <a:xfrm>
          <a:off x="361950" y="43529250"/>
          <a:ext cx="238125" cy="209550"/>
        </a:xfrm>
        <a:prstGeom prst="ellipse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</a:t>
          </a:r>
        </a:p>
      </xdr:txBody>
    </xdr:sp>
    <xdr:clientData/>
  </xdr:twoCellAnchor>
  <xdr:twoCellAnchor>
    <xdr:from>
      <xdr:col>2</xdr:col>
      <xdr:colOff>114300</xdr:colOff>
      <xdr:row>223</xdr:row>
      <xdr:rowOff>28575</xdr:rowOff>
    </xdr:from>
    <xdr:to>
      <xdr:col>2</xdr:col>
      <xdr:colOff>333375</xdr:colOff>
      <xdr:row>223</xdr:row>
      <xdr:rowOff>219075</xdr:rowOff>
    </xdr:to>
    <xdr:sp macro="" textlink="">
      <xdr:nvSpPr>
        <xdr:cNvPr id="167428" name="AutoShape 91">
          <a:extLst>
            <a:ext uri="{FF2B5EF4-FFF2-40B4-BE49-F238E27FC236}">
              <a16:creationId xmlns:a16="http://schemas.microsoft.com/office/drawing/2014/main" id="{85792F16-28F2-4004-A66A-6EBB3E7E23FD}"/>
            </a:ext>
          </a:extLst>
        </xdr:cNvPr>
        <xdr:cNvSpPr>
          <a:spLocks noChangeArrowheads="1"/>
        </xdr:cNvSpPr>
      </xdr:nvSpPr>
      <xdr:spPr bwMode="auto">
        <a:xfrm>
          <a:off x="1047750" y="6922770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236</xdr:row>
      <xdr:rowOff>28575</xdr:rowOff>
    </xdr:from>
    <xdr:to>
      <xdr:col>2</xdr:col>
      <xdr:colOff>323850</xdr:colOff>
      <xdr:row>236</xdr:row>
      <xdr:rowOff>219075</xdr:rowOff>
    </xdr:to>
    <xdr:sp macro="" textlink="">
      <xdr:nvSpPr>
        <xdr:cNvPr id="167429" name="AutoShape 92">
          <a:extLst>
            <a:ext uri="{FF2B5EF4-FFF2-40B4-BE49-F238E27FC236}">
              <a16:creationId xmlns:a16="http://schemas.microsoft.com/office/drawing/2014/main" id="{E03A3291-FC88-4CEE-9AFD-18AD98AE7021}"/>
            </a:ext>
          </a:extLst>
        </xdr:cNvPr>
        <xdr:cNvSpPr>
          <a:spLocks noChangeArrowheads="1"/>
        </xdr:cNvSpPr>
      </xdr:nvSpPr>
      <xdr:spPr bwMode="auto">
        <a:xfrm>
          <a:off x="1038225" y="7265670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95250</xdr:colOff>
      <xdr:row>242</xdr:row>
      <xdr:rowOff>38100</xdr:rowOff>
    </xdr:from>
    <xdr:to>
      <xdr:col>2</xdr:col>
      <xdr:colOff>314325</xdr:colOff>
      <xdr:row>242</xdr:row>
      <xdr:rowOff>228600</xdr:rowOff>
    </xdr:to>
    <xdr:sp macro="" textlink="">
      <xdr:nvSpPr>
        <xdr:cNvPr id="167430" name="AutoShape 93">
          <a:extLst>
            <a:ext uri="{FF2B5EF4-FFF2-40B4-BE49-F238E27FC236}">
              <a16:creationId xmlns:a16="http://schemas.microsoft.com/office/drawing/2014/main" id="{029A0E95-F8E2-4CBB-920C-F51B996007A1}"/>
            </a:ext>
          </a:extLst>
        </xdr:cNvPr>
        <xdr:cNvSpPr>
          <a:spLocks noChangeArrowheads="1"/>
        </xdr:cNvSpPr>
      </xdr:nvSpPr>
      <xdr:spPr bwMode="auto">
        <a:xfrm>
          <a:off x="1028700" y="743807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244</xdr:row>
      <xdr:rowOff>19050</xdr:rowOff>
    </xdr:from>
    <xdr:to>
      <xdr:col>2</xdr:col>
      <xdr:colOff>304800</xdr:colOff>
      <xdr:row>244</xdr:row>
      <xdr:rowOff>209550</xdr:rowOff>
    </xdr:to>
    <xdr:sp macro="" textlink="">
      <xdr:nvSpPr>
        <xdr:cNvPr id="167431" name="AutoShape 94">
          <a:extLst>
            <a:ext uri="{FF2B5EF4-FFF2-40B4-BE49-F238E27FC236}">
              <a16:creationId xmlns:a16="http://schemas.microsoft.com/office/drawing/2014/main" id="{AEA623AE-E253-484C-AF19-1461CE6AA661}"/>
            </a:ext>
          </a:extLst>
        </xdr:cNvPr>
        <xdr:cNvSpPr>
          <a:spLocks noChangeArrowheads="1"/>
        </xdr:cNvSpPr>
      </xdr:nvSpPr>
      <xdr:spPr bwMode="auto">
        <a:xfrm>
          <a:off x="1019175" y="7493317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245</xdr:row>
      <xdr:rowOff>19050</xdr:rowOff>
    </xdr:from>
    <xdr:to>
      <xdr:col>2</xdr:col>
      <xdr:colOff>304800</xdr:colOff>
      <xdr:row>245</xdr:row>
      <xdr:rowOff>209550</xdr:rowOff>
    </xdr:to>
    <xdr:sp macro="" textlink="">
      <xdr:nvSpPr>
        <xdr:cNvPr id="167432" name="AutoShape 95">
          <a:extLst>
            <a:ext uri="{FF2B5EF4-FFF2-40B4-BE49-F238E27FC236}">
              <a16:creationId xmlns:a16="http://schemas.microsoft.com/office/drawing/2014/main" id="{4A0BEA3C-9D4E-46D5-9814-F9F28D0CC17D}"/>
            </a:ext>
          </a:extLst>
        </xdr:cNvPr>
        <xdr:cNvSpPr>
          <a:spLocks noChangeArrowheads="1"/>
        </xdr:cNvSpPr>
      </xdr:nvSpPr>
      <xdr:spPr bwMode="auto">
        <a:xfrm>
          <a:off x="1019175" y="752189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250</xdr:row>
      <xdr:rowOff>19050</xdr:rowOff>
    </xdr:from>
    <xdr:to>
      <xdr:col>2</xdr:col>
      <xdr:colOff>304800</xdr:colOff>
      <xdr:row>250</xdr:row>
      <xdr:rowOff>209550</xdr:rowOff>
    </xdr:to>
    <xdr:sp macro="" textlink="">
      <xdr:nvSpPr>
        <xdr:cNvPr id="167433" name="AutoShape 96">
          <a:extLst>
            <a:ext uri="{FF2B5EF4-FFF2-40B4-BE49-F238E27FC236}">
              <a16:creationId xmlns:a16="http://schemas.microsoft.com/office/drawing/2014/main" id="{B6EC2557-AE6C-4891-B59C-692408640D2D}"/>
            </a:ext>
          </a:extLst>
        </xdr:cNvPr>
        <xdr:cNvSpPr>
          <a:spLocks noChangeArrowheads="1"/>
        </xdr:cNvSpPr>
      </xdr:nvSpPr>
      <xdr:spPr bwMode="auto">
        <a:xfrm>
          <a:off x="1019175" y="7721917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251</xdr:row>
      <xdr:rowOff>19050</xdr:rowOff>
    </xdr:from>
    <xdr:to>
      <xdr:col>2</xdr:col>
      <xdr:colOff>304800</xdr:colOff>
      <xdr:row>251</xdr:row>
      <xdr:rowOff>209550</xdr:rowOff>
    </xdr:to>
    <xdr:sp macro="" textlink="">
      <xdr:nvSpPr>
        <xdr:cNvPr id="167434" name="AutoShape 97">
          <a:extLst>
            <a:ext uri="{FF2B5EF4-FFF2-40B4-BE49-F238E27FC236}">
              <a16:creationId xmlns:a16="http://schemas.microsoft.com/office/drawing/2014/main" id="{D198E43D-4B55-4947-B459-A907FDDF31AD}"/>
            </a:ext>
          </a:extLst>
        </xdr:cNvPr>
        <xdr:cNvSpPr>
          <a:spLocks noChangeArrowheads="1"/>
        </xdr:cNvSpPr>
      </xdr:nvSpPr>
      <xdr:spPr bwMode="auto">
        <a:xfrm>
          <a:off x="1019175" y="775049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239</xdr:row>
      <xdr:rowOff>28575</xdr:rowOff>
    </xdr:from>
    <xdr:to>
      <xdr:col>2</xdr:col>
      <xdr:colOff>333375</xdr:colOff>
      <xdr:row>239</xdr:row>
      <xdr:rowOff>219075</xdr:rowOff>
    </xdr:to>
    <xdr:sp macro="" textlink="">
      <xdr:nvSpPr>
        <xdr:cNvPr id="167438" name="AutoShape 93">
          <a:extLst>
            <a:ext uri="{FF2B5EF4-FFF2-40B4-BE49-F238E27FC236}">
              <a16:creationId xmlns:a16="http://schemas.microsoft.com/office/drawing/2014/main" id="{43994D71-F5BA-418D-8D0C-A5C1BF7C1646}"/>
            </a:ext>
          </a:extLst>
        </xdr:cNvPr>
        <xdr:cNvSpPr>
          <a:spLocks noChangeArrowheads="1"/>
        </xdr:cNvSpPr>
      </xdr:nvSpPr>
      <xdr:spPr bwMode="auto">
        <a:xfrm>
          <a:off x="1047750" y="7351395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246</xdr:row>
      <xdr:rowOff>19050</xdr:rowOff>
    </xdr:from>
    <xdr:to>
      <xdr:col>2</xdr:col>
      <xdr:colOff>304800</xdr:colOff>
      <xdr:row>246</xdr:row>
      <xdr:rowOff>209550</xdr:rowOff>
    </xdr:to>
    <xdr:sp macro="" textlink="">
      <xdr:nvSpPr>
        <xdr:cNvPr id="167439" name="AutoShape 95">
          <a:extLst>
            <a:ext uri="{FF2B5EF4-FFF2-40B4-BE49-F238E27FC236}">
              <a16:creationId xmlns:a16="http://schemas.microsoft.com/office/drawing/2014/main" id="{155C94F5-6EBB-420D-845F-38E07D8416EC}"/>
            </a:ext>
          </a:extLst>
        </xdr:cNvPr>
        <xdr:cNvSpPr>
          <a:spLocks noChangeArrowheads="1"/>
        </xdr:cNvSpPr>
      </xdr:nvSpPr>
      <xdr:spPr bwMode="auto">
        <a:xfrm>
          <a:off x="1019175" y="7550467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247</xdr:row>
      <xdr:rowOff>19050</xdr:rowOff>
    </xdr:from>
    <xdr:to>
      <xdr:col>2</xdr:col>
      <xdr:colOff>304800</xdr:colOff>
      <xdr:row>247</xdr:row>
      <xdr:rowOff>209550</xdr:rowOff>
    </xdr:to>
    <xdr:sp macro="" textlink="">
      <xdr:nvSpPr>
        <xdr:cNvPr id="167440" name="AutoShape 95">
          <a:extLst>
            <a:ext uri="{FF2B5EF4-FFF2-40B4-BE49-F238E27FC236}">
              <a16:creationId xmlns:a16="http://schemas.microsoft.com/office/drawing/2014/main" id="{56ABC60A-E120-42E5-92E7-E7AF447AB401}"/>
            </a:ext>
          </a:extLst>
        </xdr:cNvPr>
        <xdr:cNvSpPr>
          <a:spLocks noChangeArrowheads="1"/>
        </xdr:cNvSpPr>
      </xdr:nvSpPr>
      <xdr:spPr bwMode="auto">
        <a:xfrm>
          <a:off x="1019175" y="757904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249</xdr:row>
      <xdr:rowOff>19050</xdr:rowOff>
    </xdr:from>
    <xdr:to>
      <xdr:col>2</xdr:col>
      <xdr:colOff>304800</xdr:colOff>
      <xdr:row>249</xdr:row>
      <xdr:rowOff>209550</xdr:rowOff>
    </xdr:to>
    <xdr:sp macro="" textlink="">
      <xdr:nvSpPr>
        <xdr:cNvPr id="167441" name="AutoShape 106">
          <a:extLst>
            <a:ext uri="{FF2B5EF4-FFF2-40B4-BE49-F238E27FC236}">
              <a16:creationId xmlns:a16="http://schemas.microsoft.com/office/drawing/2014/main" id="{1144131E-E8B1-4100-8914-DEBE5B706D9B}"/>
            </a:ext>
          </a:extLst>
        </xdr:cNvPr>
        <xdr:cNvSpPr>
          <a:spLocks noChangeArrowheads="1"/>
        </xdr:cNvSpPr>
      </xdr:nvSpPr>
      <xdr:spPr bwMode="auto">
        <a:xfrm>
          <a:off x="1019175" y="769334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249</xdr:row>
      <xdr:rowOff>19050</xdr:rowOff>
    </xdr:from>
    <xdr:to>
      <xdr:col>2</xdr:col>
      <xdr:colOff>304800</xdr:colOff>
      <xdr:row>249</xdr:row>
      <xdr:rowOff>209550</xdr:rowOff>
    </xdr:to>
    <xdr:sp macro="" textlink="">
      <xdr:nvSpPr>
        <xdr:cNvPr id="167442" name="AutoShape 105">
          <a:extLst>
            <a:ext uri="{FF2B5EF4-FFF2-40B4-BE49-F238E27FC236}">
              <a16:creationId xmlns:a16="http://schemas.microsoft.com/office/drawing/2014/main" id="{5488FC38-7761-461D-9927-D84940E39B02}"/>
            </a:ext>
          </a:extLst>
        </xdr:cNvPr>
        <xdr:cNvSpPr>
          <a:spLocks noChangeArrowheads="1"/>
        </xdr:cNvSpPr>
      </xdr:nvSpPr>
      <xdr:spPr bwMode="auto">
        <a:xfrm>
          <a:off x="1019175" y="769334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249</xdr:row>
      <xdr:rowOff>19050</xdr:rowOff>
    </xdr:from>
    <xdr:to>
      <xdr:col>2</xdr:col>
      <xdr:colOff>304800</xdr:colOff>
      <xdr:row>249</xdr:row>
      <xdr:rowOff>209550</xdr:rowOff>
    </xdr:to>
    <xdr:sp macro="" textlink="">
      <xdr:nvSpPr>
        <xdr:cNvPr id="167443" name="AutoShape 104">
          <a:extLst>
            <a:ext uri="{FF2B5EF4-FFF2-40B4-BE49-F238E27FC236}">
              <a16:creationId xmlns:a16="http://schemas.microsoft.com/office/drawing/2014/main" id="{565BF48B-64D0-41A9-8012-A24E36C9E8A0}"/>
            </a:ext>
          </a:extLst>
        </xdr:cNvPr>
        <xdr:cNvSpPr>
          <a:spLocks noChangeArrowheads="1"/>
        </xdr:cNvSpPr>
      </xdr:nvSpPr>
      <xdr:spPr bwMode="auto">
        <a:xfrm>
          <a:off x="1019175" y="769334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249</xdr:row>
      <xdr:rowOff>19050</xdr:rowOff>
    </xdr:from>
    <xdr:to>
      <xdr:col>2</xdr:col>
      <xdr:colOff>304800</xdr:colOff>
      <xdr:row>249</xdr:row>
      <xdr:rowOff>209550</xdr:rowOff>
    </xdr:to>
    <xdr:sp macro="" textlink="">
      <xdr:nvSpPr>
        <xdr:cNvPr id="167444" name="AutoShape 103">
          <a:extLst>
            <a:ext uri="{FF2B5EF4-FFF2-40B4-BE49-F238E27FC236}">
              <a16:creationId xmlns:a16="http://schemas.microsoft.com/office/drawing/2014/main" id="{2AF76BA1-4FA5-4295-8AFB-D5742567C594}"/>
            </a:ext>
          </a:extLst>
        </xdr:cNvPr>
        <xdr:cNvSpPr>
          <a:spLocks noChangeArrowheads="1"/>
        </xdr:cNvSpPr>
      </xdr:nvSpPr>
      <xdr:spPr bwMode="auto">
        <a:xfrm>
          <a:off x="1019175" y="769334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249</xdr:row>
      <xdr:rowOff>19050</xdr:rowOff>
    </xdr:from>
    <xdr:to>
      <xdr:col>2</xdr:col>
      <xdr:colOff>304800</xdr:colOff>
      <xdr:row>249</xdr:row>
      <xdr:rowOff>209550</xdr:rowOff>
    </xdr:to>
    <xdr:sp macro="" textlink="">
      <xdr:nvSpPr>
        <xdr:cNvPr id="167445" name="AutoShape 102">
          <a:extLst>
            <a:ext uri="{FF2B5EF4-FFF2-40B4-BE49-F238E27FC236}">
              <a16:creationId xmlns:a16="http://schemas.microsoft.com/office/drawing/2014/main" id="{BFF156C8-56DF-4CEC-84E4-2E511ED38B00}"/>
            </a:ext>
          </a:extLst>
        </xdr:cNvPr>
        <xdr:cNvSpPr>
          <a:spLocks noChangeArrowheads="1"/>
        </xdr:cNvSpPr>
      </xdr:nvSpPr>
      <xdr:spPr bwMode="auto">
        <a:xfrm>
          <a:off x="1019175" y="769334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249</xdr:row>
      <xdr:rowOff>19050</xdr:rowOff>
    </xdr:from>
    <xdr:to>
      <xdr:col>2</xdr:col>
      <xdr:colOff>304800</xdr:colOff>
      <xdr:row>249</xdr:row>
      <xdr:rowOff>209550</xdr:rowOff>
    </xdr:to>
    <xdr:sp macro="" textlink="">
      <xdr:nvSpPr>
        <xdr:cNvPr id="167446" name="AutoShape 101">
          <a:extLst>
            <a:ext uri="{FF2B5EF4-FFF2-40B4-BE49-F238E27FC236}">
              <a16:creationId xmlns:a16="http://schemas.microsoft.com/office/drawing/2014/main" id="{3213C225-20F8-43C3-8D4B-224F861A837A}"/>
            </a:ext>
          </a:extLst>
        </xdr:cNvPr>
        <xdr:cNvSpPr>
          <a:spLocks noChangeArrowheads="1"/>
        </xdr:cNvSpPr>
      </xdr:nvSpPr>
      <xdr:spPr bwMode="auto">
        <a:xfrm>
          <a:off x="1019175" y="769334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85725</xdr:colOff>
      <xdr:row>249</xdr:row>
      <xdr:rowOff>19050</xdr:rowOff>
    </xdr:from>
    <xdr:to>
      <xdr:col>2</xdr:col>
      <xdr:colOff>304800</xdr:colOff>
      <xdr:row>249</xdr:row>
      <xdr:rowOff>209550</xdr:rowOff>
    </xdr:to>
    <xdr:sp macro="" textlink="">
      <xdr:nvSpPr>
        <xdr:cNvPr id="167447" name="AutoShape 100">
          <a:extLst>
            <a:ext uri="{FF2B5EF4-FFF2-40B4-BE49-F238E27FC236}">
              <a16:creationId xmlns:a16="http://schemas.microsoft.com/office/drawing/2014/main" id="{9DF23AA6-D22E-469E-9EED-3D2F28CF4769}"/>
            </a:ext>
          </a:extLst>
        </xdr:cNvPr>
        <xdr:cNvSpPr>
          <a:spLocks noChangeArrowheads="1"/>
        </xdr:cNvSpPr>
      </xdr:nvSpPr>
      <xdr:spPr bwMode="auto">
        <a:xfrm>
          <a:off x="1019175" y="769334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248</xdr:row>
      <xdr:rowOff>28575</xdr:rowOff>
    </xdr:from>
    <xdr:to>
      <xdr:col>2</xdr:col>
      <xdr:colOff>323850</xdr:colOff>
      <xdr:row>248</xdr:row>
      <xdr:rowOff>219075</xdr:rowOff>
    </xdr:to>
    <xdr:sp macro="" textlink="">
      <xdr:nvSpPr>
        <xdr:cNvPr id="167448" name="AutoShape 103">
          <a:extLst>
            <a:ext uri="{FF2B5EF4-FFF2-40B4-BE49-F238E27FC236}">
              <a16:creationId xmlns:a16="http://schemas.microsoft.com/office/drawing/2014/main" id="{21FE2585-EA04-4ACE-B666-872D9EF9F2DF}"/>
            </a:ext>
          </a:extLst>
        </xdr:cNvPr>
        <xdr:cNvSpPr>
          <a:spLocks noChangeArrowheads="1"/>
        </xdr:cNvSpPr>
      </xdr:nvSpPr>
      <xdr:spPr bwMode="auto">
        <a:xfrm>
          <a:off x="1038225" y="7665720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224</xdr:row>
      <xdr:rowOff>28575</xdr:rowOff>
    </xdr:from>
    <xdr:to>
      <xdr:col>2</xdr:col>
      <xdr:colOff>333375</xdr:colOff>
      <xdr:row>224</xdr:row>
      <xdr:rowOff>219075</xdr:rowOff>
    </xdr:to>
    <xdr:sp macro="" textlink="">
      <xdr:nvSpPr>
        <xdr:cNvPr id="167460" name="AutoShape 91">
          <a:extLst>
            <a:ext uri="{FF2B5EF4-FFF2-40B4-BE49-F238E27FC236}">
              <a16:creationId xmlns:a16="http://schemas.microsoft.com/office/drawing/2014/main" id="{8032EE38-A7DE-4EAF-A860-A1C16235BAD6}"/>
            </a:ext>
          </a:extLst>
        </xdr:cNvPr>
        <xdr:cNvSpPr>
          <a:spLocks noChangeArrowheads="1"/>
        </xdr:cNvSpPr>
      </xdr:nvSpPr>
      <xdr:spPr bwMode="auto">
        <a:xfrm>
          <a:off x="1047750" y="6951345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225</xdr:row>
      <xdr:rowOff>28575</xdr:rowOff>
    </xdr:from>
    <xdr:to>
      <xdr:col>2</xdr:col>
      <xdr:colOff>333375</xdr:colOff>
      <xdr:row>225</xdr:row>
      <xdr:rowOff>219075</xdr:rowOff>
    </xdr:to>
    <xdr:sp macro="" textlink="">
      <xdr:nvSpPr>
        <xdr:cNvPr id="167461" name="AutoShape 91">
          <a:extLst>
            <a:ext uri="{FF2B5EF4-FFF2-40B4-BE49-F238E27FC236}">
              <a16:creationId xmlns:a16="http://schemas.microsoft.com/office/drawing/2014/main" id="{D4ED43E1-206C-4925-933A-82E234BD569F}"/>
            </a:ext>
          </a:extLst>
        </xdr:cNvPr>
        <xdr:cNvSpPr>
          <a:spLocks noChangeArrowheads="1"/>
        </xdr:cNvSpPr>
      </xdr:nvSpPr>
      <xdr:spPr bwMode="auto">
        <a:xfrm>
          <a:off x="1047750" y="6979920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226</xdr:row>
      <xdr:rowOff>28575</xdr:rowOff>
    </xdr:from>
    <xdr:to>
      <xdr:col>2</xdr:col>
      <xdr:colOff>333375</xdr:colOff>
      <xdr:row>226</xdr:row>
      <xdr:rowOff>219075</xdr:rowOff>
    </xdr:to>
    <xdr:sp macro="" textlink="">
      <xdr:nvSpPr>
        <xdr:cNvPr id="167462" name="AutoShape 91">
          <a:extLst>
            <a:ext uri="{FF2B5EF4-FFF2-40B4-BE49-F238E27FC236}">
              <a16:creationId xmlns:a16="http://schemas.microsoft.com/office/drawing/2014/main" id="{D6C8BC85-71E9-4DB6-9D0E-92FFB42274E9}"/>
            </a:ext>
          </a:extLst>
        </xdr:cNvPr>
        <xdr:cNvSpPr>
          <a:spLocks noChangeArrowheads="1"/>
        </xdr:cNvSpPr>
      </xdr:nvSpPr>
      <xdr:spPr bwMode="auto">
        <a:xfrm>
          <a:off x="1047750" y="7008495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227</xdr:row>
      <xdr:rowOff>28575</xdr:rowOff>
    </xdr:from>
    <xdr:to>
      <xdr:col>2</xdr:col>
      <xdr:colOff>333375</xdr:colOff>
      <xdr:row>227</xdr:row>
      <xdr:rowOff>219075</xdr:rowOff>
    </xdr:to>
    <xdr:sp macro="" textlink="">
      <xdr:nvSpPr>
        <xdr:cNvPr id="167463" name="AutoShape 91">
          <a:extLst>
            <a:ext uri="{FF2B5EF4-FFF2-40B4-BE49-F238E27FC236}">
              <a16:creationId xmlns:a16="http://schemas.microsoft.com/office/drawing/2014/main" id="{A7355321-6119-40C3-9AF9-EE56F94E0103}"/>
            </a:ext>
          </a:extLst>
        </xdr:cNvPr>
        <xdr:cNvSpPr>
          <a:spLocks noChangeArrowheads="1"/>
        </xdr:cNvSpPr>
      </xdr:nvSpPr>
      <xdr:spPr bwMode="auto">
        <a:xfrm>
          <a:off x="1047750" y="7037070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228</xdr:row>
      <xdr:rowOff>28575</xdr:rowOff>
    </xdr:from>
    <xdr:to>
      <xdr:col>2</xdr:col>
      <xdr:colOff>333375</xdr:colOff>
      <xdr:row>228</xdr:row>
      <xdr:rowOff>219075</xdr:rowOff>
    </xdr:to>
    <xdr:sp macro="" textlink="">
      <xdr:nvSpPr>
        <xdr:cNvPr id="167464" name="AutoShape 91">
          <a:extLst>
            <a:ext uri="{FF2B5EF4-FFF2-40B4-BE49-F238E27FC236}">
              <a16:creationId xmlns:a16="http://schemas.microsoft.com/office/drawing/2014/main" id="{3A9C8BF8-C5AD-4D17-8B81-4A1720BB1585}"/>
            </a:ext>
          </a:extLst>
        </xdr:cNvPr>
        <xdr:cNvSpPr>
          <a:spLocks noChangeArrowheads="1"/>
        </xdr:cNvSpPr>
      </xdr:nvSpPr>
      <xdr:spPr bwMode="auto">
        <a:xfrm>
          <a:off x="1047750" y="7065645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229</xdr:row>
      <xdr:rowOff>28575</xdr:rowOff>
    </xdr:from>
    <xdr:to>
      <xdr:col>2</xdr:col>
      <xdr:colOff>333375</xdr:colOff>
      <xdr:row>229</xdr:row>
      <xdr:rowOff>219075</xdr:rowOff>
    </xdr:to>
    <xdr:sp macro="" textlink="">
      <xdr:nvSpPr>
        <xdr:cNvPr id="167465" name="AutoShape 91">
          <a:extLst>
            <a:ext uri="{FF2B5EF4-FFF2-40B4-BE49-F238E27FC236}">
              <a16:creationId xmlns:a16="http://schemas.microsoft.com/office/drawing/2014/main" id="{7B397051-C2C1-43B5-BFC4-775F5370A88F}"/>
            </a:ext>
          </a:extLst>
        </xdr:cNvPr>
        <xdr:cNvSpPr>
          <a:spLocks noChangeArrowheads="1"/>
        </xdr:cNvSpPr>
      </xdr:nvSpPr>
      <xdr:spPr bwMode="auto">
        <a:xfrm>
          <a:off x="1047750" y="7094220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230</xdr:row>
      <xdr:rowOff>28575</xdr:rowOff>
    </xdr:from>
    <xdr:to>
      <xdr:col>2</xdr:col>
      <xdr:colOff>333375</xdr:colOff>
      <xdr:row>230</xdr:row>
      <xdr:rowOff>219075</xdr:rowOff>
    </xdr:to>
    <xdr:sp macro="" textlink="">
      <xdr:nvSpPr>
        <xdr:cNvPr id="167466" name="AutoShape 91">
          <a:extLst>
            <a:ext uri="{FF2B5EF4-FFF2-40B4-BE49-F238E27FC236}">
              <a16:creationId xmlns:a16="http://schemas.microsoft.com/office/drawing/2014/main" id="{3108C279-C3F4-446A-BB02-7C3FC08443F7}"/>
            </a:ext>
          </a:extLst>
        </xdr:cNvPr>
        <xdr:cNvSpPr>
          <a:spLocks noChangeArrowheads="1"/>
        </xdr:cNvSpPr>
      </xdr:nvSpPr>
      <xdr:spPr bwMode="auto">
        <a:xfrm>
          <a:off x="1047750" y="7122795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231</xdr:row>
      <xdr:rowOff>28575</xdr:rowOff>
    </xdr:from>
    <xdr:to>
      <xdr:col>2</xdr:col>
      <xdr:colOff>333375</xdr:colOff>
      <xdr:row>231</xdr:row>
      <xdr:rowOff>219075</xdr:rowOff>
    </xdr:to>
    <xdr:sp macro="" textlink="">
      <xdr:nvSpPr>
        <xdr:cNvPr id="167467" name="AutoShape 91">
          <a:extLst>
            <a:ext uri="{FF2B5EF4-FFF2-40B4-BE49-F238E27FC236}">
              <a16:creationId xmlns:a16="http://schemas.microsoft.com/office/drawing/2014/main" id="{B12E1C3A-743B-4352-B715-1B4E3420942B}"/>
            </a:ext>
          </a:extLst>
        </xdr:cNvPr>
        <xdr:cNvSpPr>
          <a:spLocks noChangeArrowheads="1"/>
        </xdr:cNvSpPr>
      </xdr:nvSpPr>
      <xdr:spPr bwMode="auto">
        <a:xfrm>
          <a:off x="1047750" y="7151370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232</xdr:row>
      <xdr:rowOff>28575</xdr:rowOff>
    </xdr:from>
    <xdr:to>
      <xdr:col>2</xdr:col>
      <xdr:colOff>333375</xdr:colOff>
      <xdr:row>232</xdr:row>
      <xdr:rowOff>219075</xdr:rowOff>
    </xdr:to>
    <xdr:sp macro="" textlink="">
      <xdr:nvSpPr>
        <xdr:cNvPr id="167468" name="AutoShape 91">
          <a:extLst>
            <a:ext uri="{FF2B5EF4-FFF2-40B4-BE49-F238E27FC236}">
              <a16:creationId xmlns:a16="http://schemas.microsoft.com/office/drawing/2014/main" id="{8988AE05-E5E7-4E98-8C91-56E08B87E3E0}"/>
            </a:ext>
          </a:extLst>
        </xdr:cNvPr>
        <xdr:cNvSpPr>
          <a:spLocks noChangeArrowheads="1"/>
        </xdr:cNvSpPr>
      </xdr:nvSpPr>
      <xdr:spPr bwMode="auto">
        <a:xfrm>
          <a:off x="1047750" y="7179945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233</xdr:row>
      <xdr:rowOff>28575</xdr:rowOff>
    </xdr:from>
    <xdr:to>
      <xdr:col>2</xdr:col>
      <xdr:colOff>333375</xdr:colOff>
      <xdr:row>233</xdr:row>
      <xdr:rowOff>219075</xdr:rowOff>
    </xdr:to>
    <xdr:sp macro="" textlink="">
      <xdr:nvSpPr>
        <xdr:cNvPr id="167469" name="AutoShape 91">
          <a:extLst>
            <a:ext uri="{FF2B5EF4-FFF2-40B4-BE49-F238E27FC236}">
              <a16:creationId xmlns:a16="http://schemas.microsoft.com/office/drawing/2014/main" id="{08D1F774-A418-48B2-9CEB-5EFE54B3CFBC}"/>
            </a:ext>
          </a:extLst>
        </xdr:cNvPr>
        <xdr:cNvSpPr>
          <a:spLocks noChangeArrowheads="1"/>
        </xdr:cNvSpPr>
      </xdr:nvSpPr>
      <xdr:spPr bwMode="auto">
        <a:xfrm>
          <a:off x="1047750" y="7208520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234</xdr:row>
      <xdr:rowOff>28575</xdr:rowOff>
    </xdr:from>
    <xdr:to>
      <xdr:col>2</xdr:col>
      <xdr:colOff>333375</xdr:colOff>
      <xdr:row>234</xdr:row>
      <xdr:rowOff>219075</xdr:rowOff>
    </xdr:to>
    <xdr:sp macro="" textlink="">
      <xdr:nvSpPr>
        <xdr:cNvPr id="167470" name="AutoShape 91">
          <a:extLst>
            <a:ext uri="{FF2B5EF4-FFF2-40B4-BE49-F238E27FC236}">
              <a16:creationId xmlns:a16="http://schemas.microsoft.com/office/drawing/2014/main" id="{E637C445-C205-4E6F-8866-1021095A151C}"/>
            </a:ext>
          </a:extLst>
        </xdr:cNvPr>
        <xdr:cNvSpPr>
          <a:spLocks noChangeArrowheads="1"/>
        </xdr:cNvSpPr>
      </xdr:nvSpPr>
      <xdr:spPr bwMode="auto">
        <a:xfrm>
          <a:off x="1047750" y="7237095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252</xdr:row>
      <xdr:rowOff>19050</xdr:rowOff>
    </xdr:from>
    <xdr:to>
      <xdr:col>2</xdr:col>
      <xdr:colOff>361950</xdr:colOff>
      <xdr:row>252</xdr:row>
      <xdr:rowOff>266700</xdr:rowOff>
    </xdr:to>
    <xdr:sp macro="" textlink="">
      <xdr:nvSpPr>
        <xdr:cNvPr id="167471" name="AutoShape 99">
          <a:extLst>
            <a:ext uri="{FF2B5EF4-FFF2-40B4-BE49-F238E27FC236}">
              <a16:creationId xmlns:a16="http://schemas.microsoft.com/office/drawing/2014/main" id="{FE9FD153-610C-4884-A56F-1E221B59DF48}"/>
            </a:ext>
          </a:extLst>
        </xdr:cNvPr>
        <xdr:cNvSpPr>
          <a:spLocks noChangeArrowheads="1"/>
        </xdr:cNvSpPr>
      </xdr:nvSpPr>
      <xdr:spPr bwMode="auto">
        <a:xfrm>
          <a:off x="1047750" y="78362175"/>
          <a:ext cx="247650" cy="24765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253</xdr:row>
      <xdr:rowOff>19050</xdr:rowOff>
    </xdr:from>
    <xdr:to>
      <xdr:col>2</xdr:col>
      <xdr:colOff>361950</xdr:colOff>
      <xdr:row>253</xdr:row>
      <xdr:rowOff>266700</xdr:rowOff>
    </xdr:to>
    <xdr:sp macro="" textlink="">
      <xdr:nvSpPr>
        <xdr:cNvPr id="167472" name="AutoShape 99">
          <a:extLst>
            <a:ext uri="{FF2B5EF4-FFF2-40B4-BE49-F238E27FC236}">
              <a16:creationId xmlns:a16="http://schemas.microsoft.com/office/drawing/2014/main" id="{6CD23306-CB93-473C-A9B3-D40BA024E976}"/>
            </a:ext>
          </a:extLst>
        </xdr:cNvPr>
        <xdr:cNvSpPr>
          <a:spLocks noChangeArrowheads="1"/>
        </xdr:cNvSpPr>
      </xdr:nvSpPr>
      <xdr:spPr bwMode="auto">
        <a:xfrm>
          <a:off x="1047750" y="78647925"/>
          <a:ext cx="247650" cy="24765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254</xdr:row>
      <xdr:rowOff>19050</xdr:rowOff>
    </xdr:from>
    <xdr:to>
      <xdr:col>2</xdr:col>
      <xdr:colOff>361950</xdr:colOff>
      <xdr:row>254</xdr:row>
      <xdr:rowOff>266700</xdr:rowOff>
    </xdr:to>
    <xdr:sp macro="" textlink="">
      <xdr:nvSpPr>
        <xdr:cNvPr id="167473" name="AutoShape 99">
          <a:extLst>
            <a:ext uri="{FF2B5EF4-FFF2-40B4-BE49-F238E27FC236}">
              <a16:creationId xmlns:a16="http://schemas.microsoft.com/office/drawing/2014/main" id="{AFC46E78-0724-4151-8367-BEC70A990063}"/>
            </a:ext>
          </a:extLst>
        </xdr:cNvPr>
        <xdr:cNvSpPr>
          <a:spLocks noChangeArrowheads="1"/>
        </xdr:cNvSpPr>
      </xdr:nvSpPr>
      <xdr:spPr bwMode="auto">
        <a:xfrm>
          <a:off x="1047750" y="78933675"/>
          <a:ext cx="247650" cy="24765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255</xdr:row>
      <xdr:rowOff>0</xdr:rowOff>
    </xdr:from>
    <xdr:to>
      <xdr:col>2</xdr:col>
      <xdr:colOff>361950</xdr:colOff>
      <xdr:row>255</xdr:row>
      <xdr:rowOff>0</xdr:rowOff>
    </xdr:to>
    <xdr:sp macro="" textlink="">
      <xdr:nvSpPr>
        <xdr:cNvPr id="167474" name="AutoShape 99">
          <a:extLst>
            <a:ext uri="{FF2B5EF4-FFF2-40B4-BE49-F238E27FC236}">
              <a16:creationId xmlns:a16="http://schemas.microsoft.com/office/drawing/2014/main" id="{151ED00F-8C0B-4E10-BB1B-D357AF067DA9}"/>
            </a:ext>
          </a:extLst>
        </xdr:cNvPr>
        <xdr:cNvSpPr>
          <a:spLocks noChangeArrowheads="1"/>
        </xdr:cNvSpPr>
      </xdr:nvSpPr>
      <xdr:spPr bwMode="auto">
        <a:xfrm>
          <a:off x="1047750" y="79200375"/>
          <a:ext cx="247650" cy="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255</xdr:row>
      <xdr:rowOff>0</xdr:rowOff>
    </xdr:from>
    <xdr:to>
      <xdr:col>2</xdr:col>
      <xdr:colOff>361950</xdr:colOff>
      <xdr:row>255</xdr:row>
      <xdr:rowOff>0</xdr:rowOff>
    </xdr:to>
    <xdr:sp macro="" textlink="">
      <xdr:nvSpPr>
        <xdr:cNvPr id="167475" name="AutoShape 99">
          <a:extLst>
            <a:ext uri="{FF2B5EF4-FFF2-40B4-BE49-F238E27FC236}">
              <a16:creationId xmlns:a16="http://schemas.microsoft.com/office/drawing/2014/main" id="{8C5F939C-7DD9-4A0B-9A90-42ACD9EBF423}"/>
            </a:ext>
          </a:extLst>
        </xdr:cNvPr>
        <xdr:cNvSpPr>
          <a:spLocks noChangeArrowheads="1"/>
        </xdr:cNvSpPr>
      </xdr:nvSpPr>
      <xdr:spPr bwMode="auto">
        <a:xfrm>
          <a:off x="1047750" y="79200375"/>
          <a:ext cx="247650" cy="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256</xdr:row>
      <xdr:rowOff>19050</xdr:rowOff>
    </xdr:from>
    <xdr:to>
      <xdr:col>2</xdr:col>
      <xdr:colOff>361950</xdr:colOff>
      <xdr:row>256</xdr:row>
      <xdr:rowOff>228600</xdr:rowOff>
    </xdr:to>
    <xdr:sp macro="" textlink="">
      <xdr:nvSpPr>
        <xdr:cNvPr id="167476" name="AutoShape 179">
          <a:extLst>
            <a:ext uri="{FF2B5EF4-FFF2-40B4-BE49-F238E27FC236}">
              <a16:creationId xmlns:a16="http://schemas.microsoft.com/office/drawing/2014/main" id="{DD13F936-4E6F-4373-B646-5D5A72152B0E}"/>
            </a:ext>
          </a:extLst>
        </xdr:cNvPr>
        <xdr:cNvSpPr>
          <a:spLocks noChangeArrowheads="1"/>
        </xdr:cNvSpPr>
      </xdr:nvSpPr>
      <xdr:spPr bwMode="auto">
        <a:xfrm>
          <a:off x="1066800" y="79505175"/>
          <a:ext cx="228600" cy="20955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95250</xdr:colOff>
      <xdr:row>255</xdr:row>
      <xdr:rowOff>38100</xdr:rowOff>
    </xdr:from>
    <xdr:to>
      <xdr:col>2</xdr:col>
      <xdr:colOff>333375</xdr:colOff>
      <xdr:row>255</xdr:row>
      <xdr:rowOff>257175</xdr:rowOff>
    </xdr:to>
    <xdr:sp macro="" textlink="">
      <xdr:nvSpPr>
        <xdr:cNvPr id="167477" name="AutoShape 97">
          <a:extLst>
            <a:ext uri="{FF2B5EF4-FFF2-40B4-BE49-F238E27FC236}">
              <a16:creationId xmlns:a16="http://schemas.microsoft.com/office/drawing/2014/main" id="{4638EB7B-2895-4F8E-BC4B-511519AE9F7A}"/>
            </a:ext>
          </a:extLst>
        </xdr:cNvPr>
        <xdr:cNvSpPr>
          <a:spLocks noChangeArrowheads="1"/>
        </xdr:cNvSpPr>
      </xdr:nvSpPr>
      <xdr:spPr bwMode="auto">
        <a:xfrm>
          <a:off x="1028700" y="79238475"/>
          <a:ext cx="238125" cy="219075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257</xdr:row>
      <xdr:rowOff>28575</xdr:rowOff>
    </xdr:from>
    <xdr:to>
      <xdr:col>2</xdr:col>
      <xdr:colOff>342900</xdr:colOff>
      <xdr:row>257</xdr:row>
      <xdr:rowOff>219075</xdr:rowOff>
    </xdr:to>
    <xdr:sp macro="" textlink="">
      <xdr:nvSpPr>
        <xdr:cNvPr id="167478" name="AutoShape 179">
          <a:extLst>
            <a:ext uri="{FF2B5EF4-FFF2-40B4-BE49-F238E27FC236}">
              <a16:creationId xmlns:a16="http://schemas.microsoft.com/office/drawing/2014/main" id="{95A4D7F0-8E69-4FBA-8057-74B291D1B2D0}"/>
            </a:ext>
          </a:extLst>
        </xdr:cNvPr>
        <xdr:cNvSpPr>
          <a:spLocks noChangeArrowheads="1"/>
        </xdr:cNvSpPr>
      </xdr:nvSpPr>
      <xdr:spPr bwMode="auto">
        <a:xfrm>
          <a:off x="1057275" y="7980045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258</xdr:row>
      <xdr:rowOff>38100</xdr:rowOff>
    </xdr:from>
    <xdr:to>
      <xdr:col>2</xdr:col>
      <xdr:colOff>352425</xdr:colOff>
      <xdr:row>258</xdr:row>
      <xdr:rowOff>228600</xdr:rowOff>
    </xdr:to>
    <xdr:sp macro="" textlink="">
      <xdr:nvSpPr>
        <xdr:cNvPr id="167479" name="AutoShape 179">
          <a:extLst>
            <a:ext uri="{FF2B5EF4-FFF2-40B4-BE49-F238E27FC236}">
              <a16:creationId xmlns:a16="http://schemas.microsoft.com/office/drawing/2014/main" id="{26AF555A-75D9-4204-91AE-C3311944C265}"/>
            </a:ext>
          </a:extLst>
        </xdr:cNvPr>
        <xdr:cNvSpPr>
          <a:spLocks noChangeArrowheads="1"/>
        </xdr:cNvSpPr>
      </xdr:nvSpPr>
      <xdr:spPr bwMode="auto">
        <a:xfrm>
          <a:off x="1066800" y="800957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255</xdr:row>
      <xdr:rowOff>0</xdr:rowOff>
    </xdr:from>
    <xdr:to>
      <xdr:col>2</xdr:col>
      <xdr:colOff>361950</xdr:colOff>
      <xdr:row>255</xdr:row>
      <xdr:rowOff>0</xdr:rowOff>
    </xdr:to>
    <xdr:sp macro="" textlink="">
      <xdr:nvSpPr>
        <xdr:cNvPr id="167480" name="AutoShape 99">
          <a:extLst>
            <a:ext uri="{FF2B5EF4-FFF2-40B4-BE49-F238E27FC236}">
              <a16:creationId xmlns:a16="http://schemas.microsoft.com/office/drawing/2014/main" id="{4CAF679D-3D55-4392-960F-6501CCACCADD}"/>
            </a:ext>
          </a:extLst>
        </xdr:cNvPr>
        <xdr:cNvSpPr>
          <a:spLocks noChangeArrowheads="1"/>
        </xdr:cNvSpPr>
      </xdr:nvSpPr>
      <xdr:spPr bwMode="auto">
        <a:xfrm>
          <a:off x="1047750" y="79200375"/>
          <a:ext cx="247650" cy="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259</xdr:row>
      <xdr:rowOff>38100</xdr:rowOff>
    </xdr:from>
    <xdr:to>
      <xdr:col>2</xdr:col>
      <xdr:colOff>352425</xdr:colOff>
      <xdr:row>259</xdr:row>
      <xdr:rowOff>228600</xdr:rowOff>
    </xdr:to>
    <xdr:sp macro="" textlink="">
      <xdr:nvSpPr>
        <xdr:cNvPr id="167481" name="AutoShape 179">
          <a:extLst>
            <a:ext uri="{FF2B5EF4-FFF2-40B4-BE49-F238E27FC236}">
              <a16:creationId xmlns:a16="http://schemas.microsoft.com/office/drawing/2014/main" id="{02A25D59-F6D3-4BD3-84D7-9C64FD352F0E}"/>
            </a:ext>
          </a:extLst>
        </xdr:cNvPr>
        <xdr:cNvSpPr>
          <a:spLocks noChangeArrowheads="1"/>
        </xdr:cNvSpPr>
      </xdr:nvSpPr>
      <xdr:spPr bwMode="auto">
        <a:xfrm>
          <a:off x="1066800" y="8038147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260</xdr:row>
      <xdr:rowOff>38100</xdr:rowOff>
    </xdr:from>
    <xdr:to>
      <xdr:col>2</xdr:col>
      <xdr:colOff>352425</xdr:colOff>
      <xdr:row>260</xdr:row>
      <xdr:rowOff>228600</xdr:rowOff>
    </xdr:to>
    <xdr:sp macro="" textlink="">
      <xdr:nvSpPr>
        <xdr:cNvPr id="167482" name="AutoShape 179">
          <a:extLst>
            <a:ext uri="{FF2B5EF4-FFF2-40B4-BE49-F238E27FC236}">
              <a16:creationId xmlns:a16="http://schemas.microsoft.com/office/drawing/2014/main" id="{216DB2FE-C96A-4DF8-A517-B6ED21B156B8}"/>
            </a:ext>
          </a:extLst>
        </xdr:cNvPr>
        <xdr:cNvSpPr>
          <a:spLocks noChangeArrowheads="1"/>
        </xdr:cNvSpPr>
      </xdr:nvSpPr>
      <xdr:spPr bwMode="auto">
        <a:xfrm>
          <a:off x="1066800" y="806672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261</xdr:row>
      <xdr:rowOff>38100</xdr:rowOff>
    </xdr:from>
    <xdr:to>
      <xdr:col>2</xdr:col>
      <xdr:colOff>352425</xdr:colOff>
      <xdr:row>261</xdr:row>
      <xdr:rowOff>228600</xdr:rowOff>
    </xdr:to>
    <xdr:sp macro="" textlink="">
      <xdr:nvSpPr>
        <xdr:cNvPr id="167483" name="AutoShape 179">
          <a:extLst>
            <a:ext uri="{FF2B5EF4-FFF2-40B4-BE49-F238E27FC236}">
              <a16:creationId xmlns:a16="http://schemas.microsoft.com/office/drawing/2014/main" id="{EF6BD2ED-2313-4BFD-BCFE-515262597856}"/>
            </a:ext>
          </a:extLst>
        </xdr:cNvPr>
        <xdr:cNvSpPr>
          <a:spLocks noChangeArrowheads="1"/>
        </xdr:cNvSpPr>
      </xdr:nvSpPr>
      <xdr:spPr bwMode="auto">
        <a:xfrm>
          <a:off x="1066800" y="8095297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262</xdr:row>
      <xdr:rowOff>38100</xdr:rowOff>
    </xdr:from>
    <xdr:to>
      <xdr:col>2</xdr:col>
      <xdr:colOff>352425</xdr:colOff>
      <xdr:row>262</xdr:row>
      <xdr:rowOff>228600</xdr:rowOff>
    </xdr:to>
    <xdr:sp macro="" textlink="">
      <xdr:nvSpPr>
        <xdr:cNvPr id="167484" name="AutoShape 179">
          <a:extLst>
            <a:ext uri="{FF2B5EF4-FFF2-40B4-BE49-F238E27FC236}">
              <a16:creationId xmlns:a16="http://schemas.microsoft.com/office/drawing/2014/main" id="{AE8B9F05-8425-4FB7-A331-6E3F7C98CF6C}"/>
            </a:ext>
          </a:extLst>
        </xdr:cNvPr>
        <xdr:cNvSpPr>
          <a:spLocks noChangeArrowheads="1"/>
        </xdr:cNvSpPr>
      </xdr:nvSpPr>
      <xdr:spPr bwMode="auto">
        <a:xfrm>
          <a:off x="1066800" y="812387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263</xdr:row>
      <xdr:rowOff>38100</xdr:rowOff>
    </xdr:from>
    <xdr:to>
      <xdr:col>2</xdr:col>
      <xdr:colOff>352425</xdr:colOff>
      <xdr:row>263</xdr:row>
      <xdr:rowOff>228600</xdr:rowOff>
    </xdr:to>
    <xdr:sp macro="" textlink="">
      <xdr:nvSpPr>
        <xdr:cNvPr id="167486" name="AutoShape 179">
          <a:extLst>
            <a:ext uri="{FF2B5EF4-FFF2-40B4-BE49-F238E27FC236}">
              <a16:creationId xmlns:a16="http://schemas.microsoft.com/office/drawing/2014/main" id="{9721228B-F2E2-4651-B393-BFE89F92F1B7}"/>
            </a:ext>
          </a:extLst>
        </xdr:cNvPr>
        <xdr:cNvSpPr>
          <a:spLocks noChangeArrowheads="1"/>
        </xdr:cNvSpPr>
      </xdr:nvSpPr>
      <xdr:spPr bwMode="auto">
        <a:xfrm>
          <a:off x="1066800" y="818102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255</xdr:row>
      <xdr:rowOff>0</xdr:rowOff>
    </xdr:from>
    <xdr:to>
      <xdr:col>2</xdr:col>
      <xdr:colOff>361950</xdr:colOff>
      <xdr:row>255</xdr:row>
      <xdr:rowOff>0</xdr:rowOff>
    </xdr:to>
    <xdr:sp macro="" textlink="">
      <xdr:nvSpPr>
        <xdr:cNvPr id="167487" name="AutoShape 99">
          <a:extLst>
            <a:ext uri="{FF2B5EF4-FFF2-40B4-BE49-F238E27FC236}">
              <a16:creationId xmlns:a16="http://schemas.microsoft.com/office/drawing/2014/main" id="{496C3518-3790-4203-AA22-5049CEDAF69A}"/>
            </a:ext>
          </a:extLst>
        </xdr:cNvPr>
        <xdr:cNvSpPr>
          <a:spLocks noChangeArrowheads="1"/>
        </xdr:cNvSpPr>
      </xdr:nvSpPr>
      <xdr:spPr bwMode="auto">
        <a:xfrm>
          <a:off x="1047750" y="79200375"/>
          <a:ext cx="247650" cy="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255</xdr:row>
      <xdr:rowOff>0</xdr:rowOff>
    </xdr:from>
    <xdr:to>
      <xdr:col>2</xdr:col>
      <xdr:colOff>361950</xdr:colOff>
      <xdr:row>255</xdr:row>
      <xdr:rowOff>0</xdr:rowOff>
    </xdr:to>
    <xdr:sp macro="" textlink="">
      <xdr:nvSpPr>
        <xdr:cNvPr id="167488" name="AutoShape 99">
          <a:extLst>
            <a:ext uri="{FF2B5EF4-FFF2-40B4-BE49-F238E27FC236}">
              <a16:creationId xmlns:a16="http://schemas.microsoft.com/office/drawing/2014/main" id="{CDE224F1-A5A6-4343-A422-EA27D94FEF1A}"/>
            </a:ext>
          </a:extLst>
        </xdr:cNvPr>
        <xdr:cNvSpPr>
          <a:spLocks noChangeArrowheads="1"/>
        </xdr:cNvSpPr>
      </xdr:nvSpPr>
      <xdr:spPr bwMode="auto">
        <a:xfrm>
          <a:off x="1047750" y="79200375"/>
          <a:ext cx="247650" cy="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237</xdr:row>
      <xdr:rowOff>28575</xdr:rowOff>
    </xdr:from>
    <xdr:to>
      <xdr:col>2</xdr:col>
      <xdr:colOff>323850</xdr:colOff>
      <xdr:row>237</xdr:row>
      <xdr:rowOff>219075</xdr:rowOff>
    </xdr:to>
    <xdr:sp macro="" textlink="">
      <xdr:nvSpPr>
        <xdr:cNvPr id="167489" name="AutoShape 92">
          <a:extLst>
            <a:ext uri="{FF2B5EF4-FFF2-40B4-BE49-F238E27FC236}">
              <a16:creationId xmlns:a16="http://schemas.microsoft.com/office/drawing/2014/main" id="{2FF211F9-B4C9-4B7D-8C55-7E61F6BB2550}"/>
            </a:ext>
          </a:extLst>
        </xdr:cNvPr>
        <xdr:cNvSpPr>
          <a:spLocks noChangeArrowheads="1"/>
        </xdr:cNvSpPr>
      </xdr:nvSpPr>
      <xdr:spPr bwMode="auto">
        <a:xfrm>
          <a:off x="1038225" y="7294245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238</xdr:row>
      <xdr:rowOff>28575</xdr:rowOff>
    </xdr:from>
    <xdr:to>
      <xdr:col>2</xdr:col>
      <xdr:colOff>323850</xdr:colOff>
      <xdr:row>238</xdr:row>
      <xdr:rowOff>219075</xdr:rowOff>
    </xdr:to>
    <xdr:sp macro="" textlink="">
      <xdr:nvSpPr>
        <xdr:cNvPr id="167490" name="AutoShape 92">
          <a:extLst>
            <a:ext uri="{FF2B5EF4-FFF2-40B4-BE49-F238E27FC236}">
              <a16:creationId xmlns:a16="http://schemas.microsoft.com/office/drawing/2014/main" id="{FB1B35C1-AB4B-4B58-B388-58001C9D9327}"/>
            </a:ext>
          </a:extLst>
        </xdr:cNvPr>
        <xdr:cNvSpPr>
          <a:spLocks noChangeArrowheads="1"/>
        </xdr:cNvSpPr>
      </xdr:nvSpPr>
      <xdr:spPr bwMode="auto">
        <a:xfrm>
          <a:off x="1038225" y="7322820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240</xdr:row>
      <xdr:rowOff>28575</xdr:rowOff>
    </xdr:from>
    <xdr:to>
      <xdr:col>2</xdr:col>
      <xdr:colOff>333375</xdr:colOff>
      <xdr:row>240</xdr:row>
      <xdr:rowOff>219075</xdr:rowOff>
    </xdr:to>
    <xdr:sp macro="" textlink="">
      <xdr:nvSpPr>
        <xdr:cNvPr id="167491" name="AutoShape 93">
          <a:extLst>
            <a:ext uri="{FF2B5EF4-FFF2-40B4-BE49-F238E27FC236}">
              <a16:creationId xmlns:a16="http://schemas.microsoft.com/office/drawing/2014/main" id="{B73D49DB-2C91-44BF-A212-6E70D4D6E1FD}"/>
            </a:ext>
          </a:extLst>
        </xdr:cNvPr>
        <xdr:cNvSpPr>
          <a:spLocks noChangeArrowheads="1"/>
        </xdr:cNvSpPr>
      </xdr:nvSpPr>
      <xdr:spPr bwMode="auto">
        <a:xfrm>
          <a:off x="1047750" y="7379970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241</xdr:row>
      <xdr:rowOff>28575</xdr:rowOff>
    </xdr:from>
    <xdr:to>
      <xdr:col>2</xdr:col>
      <xdr:colOff>333375</xdr:colOff>
      <xdr:row>241</xdr:row>
      <xdr:rowOff>219075</xdr:rowOff>
    </xdr:to>
    <xdr:sp macro="" textlink="">
      <xdr:nvSpPr>
        <xdr:cNvPr id="167492" name="AutoShape 93">
          <a:extLst>
            <a:ext uri="{FF2B5EF4-FFF2-40B4-BE49-F238E27FC236}">
              <a16:creationId xmlns:a16="http://schemas.microsoft.com/office/drawing/2014/main" id="{6989A042-40FC-4E4F-A0AB-33E65122F9F7}"/>
            </a:ext>
          </a:extLst>
        </xdr:cNvPr>
        <xdr:cNvSpPr>
          <a:spLocks noChangeArrowheads="1"/>
        </xdr:cNvSpPr>
      </xdr:nvSpPr>
      <xdr:spPr bwMode="auto">
        <a:xfrm>
          <a:off x="1047750" y="74085450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95250</xdr:colOff>
      <xdr:row>243</xdr:row>
      <xdr:rowOff>38100</xdr:rowOff>
    </xdr:from>
    <xdr:to>
      <xdr:col>2</xdr:col>
      <xdr:colOff>314325</xdr:colOff>
      <xdr:row>243</xdr:row>
      <xdr:rowOff>228600</xdr:rowOff>
    </xdr:to>
    <xdr:sp macro="" textlink="">
      <xdr:nvSpPr>
        <xdr:cNvPr id="167493" name="AutoShape 93">
          <a:extLst>
            <a:ext uri="{FF2B5EF4-FFF2-40B4-BE49-F238E27FC236}">
              <a16:creationId xmlns:a16="http://schemas.microsoft.com/office/drawing/2014/main" id="{6AEFDDB7-9236-444A-9D17-27B8679A74A4}"/>
            </a:ext>
          </a:extLst>
        </xdr:cNvPr>
        <xdr:cNvSpPr>
          <a:spLocks noChangeArrowheads="1"/>
        </xdr:cNvSpPr>
      </xdr:nvSpPr>
      <xdr:spPr bwMode="auto">
        <a:xfrm>
          <a:off x="1028700" y="7466647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264</xdr:row>
      <xdr:rowOff>38100</xdr:rowOff>
    </xdr:from>
    <xdr:to>
      <xdr:col>2</xdr:col>
      <xdr:colOff>352425</xdr:colOff>
      <xdr:row>264</xdr:row>
      <xdr:rowOff>228600</xdr:rowOff>
    </xdr:to>
    <xdr:sp macro="" textlink="">
      <xdr:nvSpPr>
        <xdr:cNvPr id="167495" name="AutoShape 179">
          <a:extLst>
            <a:ext uri="{FF2B5EF4-FFF2-40B4-BE49-F238E27FC236}">
              <a16:creationId xmlns:a16="http://schemas.microsoft.com/office/drawing/2014/main" id="{259869E7-6F13-4255-8215-7648F90C77D5}"/>
            </a:ext>
          </a:extLst>
        </xdr:cNvPr>
        <xdr:cNvSpPr>
          <a:spLocks noChangeArrowheads="1"/>
        </xdr:cNvSpPr>
      </xdr:nvSpPr>
      <xdr:spPr bwMode="auto">
        <a:xfrm>
          <a:off x="1066800" y="82381725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312</xdr:row>
      <xdr:rowOff>76200</xdr:rowOff>
    </xdr:from>
    <xdr:to>
      <xdr:col>2</xdr:col>
      <xdr:colOff>285750</xdr:colOff>
      <xdr:row>312</xdr:row>
      <xdr:rowOff>219075</xdr:rowOff>
    </xdr:to>
    <xdr:sp macro="" textlink="">
      <xdr:nvSpPr>
        <xdr:cNvPr id="167496" name="Rectangle 159">
          <a:extLst>
            <a:ext uri="{FF2B5EF4-FFF2-40B4-BE49-F238E27FC236}">
              <a16:creationId xmlns:a16="http://schemas.microsoft.com/office/drawing/2014/main" id="{025A323A-5409-43B1-91D3-BC7399DDD473}"/>
            </a:ext>
          </a:extLst>
        </xdr:cNvPr>
        <xdr:cNvSpPr>
          <a:spLocks noChangeArrowheads="1"/>
        </xdr:cNvSpPr>
      </xdr:nvSpPr>
      <xdr:spPr bwMode="auto">
        <a:xfrm>
          <a:off x="1047750" y="96707325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71216</xdr:colOff>
      <xdr:row>321</xdr:row>
      <xdr:rowOff>71215</xdr:rowOff>
    </xdr:from>
    <xdr:to>
      <xdr:col>2</xdr:col>
      <xdr:colOff>329370</xdr:colOff>
      <xdr:row>321</xdr:row>
      <xdr:rowOff>249252</xdr:rowOff>
    </xdr:to>
    <xdr:sp macro="" textlink="">
      <xdr:nvSpPr>
        <xdr:cNvPr id="167497" name="Rectangle 159">
          <a:extLst>
            <a:ext uri="{FF2B5EF4-FFF2-40B4-BE49-F238E27FC236}">
              <a16:creationId xmlns:a16="http://schemas.microsoft.com/office/drawing/2014/main" id="{1FCF5679-199F-4000-AC56-F799F081079C}"/>
            </a:ext>
          </a:extLst>
        </xdr:cNvPr>
        <xdr:cNvSpPr>
          <a:spLocks noChangeArrowheads="1"/>
        </xdr:cNvSpPr>
      </xdr:nvSpPr>
      <xdr:spPr bwMode="auto">
        <a:xfrm>
          <a:off x="1005912" y="96407243"/>
          <a:ext cx="258154" cy="178037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104775</xdr:colOff>
      <xdr:row>329</xdr:row>
      <xdr:rowOff>57150</xdr:rowOff>
    </xdr:from>
    <xdr:to>
      <xdr:col>2</xdr:col>
      <xdr:colOff>276225</xdr:colOff>
      <xdr:row>329</xdr:row>
      <xdr:rowOff>200025</xdr:rowOff>
    </xdr:to>
    <xdr:sp macro="" textlink="">
      <xdr:nvSpPr>
        <xdr:cNvPr id="167498" name="Rectangle 159">
          <a:extLst>
            <a:ext uri="{FF2B5EF4-FFF2-40B4-BE49-F238E27FC236}">
              <a16:creationId xmlns:a16="http://schemas.microsoft.com/office/drawing/2014/main" id="{9C129D58-E288-4774-A287-5356F900C445}"/>
            </a:ext>
          </a:extLst>
        </xdr:cNvPr>
        <xdr:cNvSpPr>
          <a:spLocks noChangeArrowheads="1"/>
        </xdr:cNvSpPr>
      </xdr:nvSpPr>
      <xdr:spPr bwMode="auto">
        <a:xfrm>
          <a:off x="1038225" y="101546025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337</xdr:row>
      <xdr:rowOff>66675</xdr:rowOff>
    </xdr:from>
    <xdr:to>
      <xdr:col>2</xdr:col>
      <xdr:colOff>276225</xdr:colOff>
      <xdr:row>337</xdr:row>
      <xdr:rowOff>209550</xdr:rowOff>
    </xdr:to>
    <xdr:sp macro="" textlink="">
      <xdr:nvSpPr>
        <xdr:cNvPr id="167499" name="Rectangle 159">
          <a:extLst>
            <a:ext uri="{FF2B5EF4-FFF2-40B4-BE49-F238E27FC236}">
              <a16:creationId xmlns:a16="http://schemas.microsoft.com/office/drawing/2014/main" id="{BC34CA74-4FD7-43F8-8CF8-A505B992D022}"/>
            </a:ext>
          </a:extLst>
        </xdr:cNvPr>
        <xdr:cNvSpPr>
          <a:spLocks noChangeArrowheads="1"/>
        </xdr:cNvSpPr>
      </xdr:nvSpPr>
      <xdr:spPr bwMode="auto">
        <a:xfrm>
          <a:off x="1038225" y="103841550"/>
          <a:ext cx="171450" cy="142875"/>
        </a:xfrm>
        <a:prstGeom prst="re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76200</xdr:colOff>
      <xdr:row>127</xdr:row>
      <xdr:rowOff>9525</xdr:rowOff>
    </xdr:from>
    <xdr:to>
      <xdr:col>2</xdr:col>
      <xdr:colOff>333375</xdr:colOff>
      <xdr:row>127</xdr:row>
      <xdr:rowOff>219075</xdr:rowOff>
    </xdr:to>
    <xdr:sp macro="" textlink="">
      <xdr:nvSpPr>
        <xdr:cNvPr id="237" name="AutoShape 184">
          <a:extLst>
            <a:ext uri="{FF2B5EF4-FFF2-40B4-BE49-F238E27FC236}">
              <a16:creationId xmlns:a16="http://schemas.microsoft.com/office/drawing/2014/main" id="{A0DE35EE-6FB0-401C-A477-0BA3AA8D07E6}"/>
            </a:ext>
          </a:extLst>
        </xdr:cNvPr>
        <xdr:cNvSpPr>
          <a:spLocks noChangeArrowheads="1"/>
        </xdr:cNvSpPr>
      </xdr:nvSpPr>
      <xdr:spPr bwMode="auto">
        <a:xfrm>
          <a:off x="1008434" y="36680775"/>
          <a:ext cx="257175" cy="209550"/>
        </a:xfrm>
        <a:prstGeom prst="flowChartExtract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</xdr:colOff>
      <xdr:row>235</xdr:row>
      <xdr:rowOff>28575</xdr:rowOff>
    </xdr:from>
    <xdr:to>
      <xdr:col>2</xdr:col>
      <xdr:colOff>333375</xdr:colOff>
      <xdr:row>235</xdr:row>
      <xdr:rowOff>219075</xdr:rowOff>
    </xdr:to>
    <xdr:sp macro="" textlink="">
      <xdr:nvSpPr>
        <xdr:cNvPr id="230" name="AutoShape 91">
          <a:extLst>
            <a:ext uri="{FF2B5EF4-FFF2-40B4-BE49-F238E27FC236}">
              <a16:creationId xmlns:a16="http://schemas.microsoft.com/office/drawing/2014/main" id="{D6C9BACF-A208-4A65-BD2D-EDB84AEC4EB4}"/>
            </a:ext>
          </a:extLst>
        </xdr:cNvPr>
        <xdr:cNvSpPr>
          <a:spLocks noChangeArrowheads="1"/>
        </xdr:cNvSpPr>
      </xdr:nvSpPr>
      <xdr:spPr bwMode="auto">
        <a:xfrm>
          <a:off x="1046093" y="69153847"/>
          <a:ext cx="219075" cy="190500"/>
        </a:xfrm>
        <a:prstGeom prst="flowChartPreparation">
          <a:avLst/>
        </a:prstGeom>
        <a:solidFill>
          <a:srgbClr val="FFFFFF">
            <a:alpha val="0"/>
          </a:srgbClr>
        </a:solidFill>
        <a:ln w="317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496515</xdr:colOff>
      <xdr:row>79</xdr:row>
      <xdr:rowOff>50664</xdr:rowOff>
    </xdr:from>
    <xdr:to>
      <xdr:col>2</xdr:col>
      <xdr:colOff>334387</xdr:colOff>
      <xdr:row>79</xdr:row>
      <xdr:rowOff>263456</xdr:rowOff>
    </xdr:to>
    <xdr:sp macro="" textlink="">
      <xdr:nvSpPr>
        <xdr:cNvPr id="232" name="Oval 1">
          <a:extLst>
            <a:ext uri="{FF2B5EF4-FFF2-40B4-BE49-F238E27FC236}">
              <a16:creationId xmlns:a16="http://schemas.microsoft.com/office/drawing/2014/main" id="{20490161-CEE0-4DEC-A8D1-1DBF6EFB917E}"/>
            </a:ext>
          </a:extLst>
        </xdr:cNvPr>
        <xdr:cNvSpPr/>
      </xdr:nvSpPr>
      <xdr:spPr>
        <a:xfrm>
          <a:off x="925140" y="20386539"/>
          <a:ext cx="342697" cy="212792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5</xdr:row>
      <xdr:rowOff>152400</xdr:rowOff>
    </xdr:from>
    <xdr:to>
      <xdr:col>1</xdr:col>
      <xdr:colOff>285750</xdr:colOff>
      <xdr:row>5</xdr:row>
      <xdr:rowOff>266700</xdr:rowOff>
    </xdr:to>
    <xdr:sp macro="" textlink="">
      <xdr:nvSpPr>
        <xdr:cNvPr id="161543" name="Rectangle 1">
          <a:extLst>
            <a:ext uri="{FF2B5EF4-FFF2-40B4-BE49-F238E27FC236}">
              <a16:creationId xmlns:a16="http://schemas.microsoft.com/office/drawing/2014/main" id="{1A1111B9-2AB5-48AF-909E-15539C4D5F16}"/>
            </a:ext>
          </a:extLst>
        </xdr:cNvPr>
        <xdr:cNvSpPr>
          <a:spLocks noChangeArrowheads="1"/>
        </xdr:cNvSpPr>
      </xdr:nvSpPr>
      <xdr:spPr bwMode="auto">
        <a:xfrm>
          <a:off x="619125" y="191452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180975</xdr:colOff>
      <xdr:row>7</xdr:row>
      <xdr:rowOff>85725</xdr:rowOff>
    </xdr:from>
    <xdr:to>
      <xdr:col>1</xdr:col>
      <xdr:colOff>285750</xdr:colOff>
      <xdr:row>7</xdr:row>
      <xdr:rowOff>190500</xdr:rowOff>
    </xdr:to>
    <xdr:sp macro="" textlink="">
      <xdr:nvSpPr>
        <xdr:cNvPr id="161544" name="Rectangle 2">
          <a:extLst>
            <a:ext uri="{FF2B5EF4-FFF2-40B4-BE49-F238E27FC236}">
              <a16:creationId xmlns:a16="http://schemas.microsoft.com/office/drawing/2014/main" id="{A8146FE1-A103-4795-A380-DD32FFB97227}"/>
            </a:ext>
          </a:extLst>
        </xdr:cNvPr>
        <xdr:cNvSpPr>
          <a:spLocks noChangeArrowheads="1"/>
        </xdr:cNvSpPr>
      </xdr:nvSpPr>
      <xdr:spPr bwMode="auto">
        <a:xfrm>
          <a:off x="619125" y="2466975"/>
          <a:ext cx="10477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180975</xdr:colOff>
      <xdr:row>8</xdr:row>
      <xdr:rowOff>85725</xdr:rowOff>
    </xdr:from>
    <xdr:to>
      <xdr:col>1</xdr:col>
      <xdr:colOff>285750</xdr:colOff>
      <xdr:row>8</xdr:row>
      <xdr:rowOff>219075</xdr:rowOff>
    </xdr:to>
    <xdr:sp macro="" textlink="">
      <xdr:nvSpPr>
        <xdr:cNvPr id="161545" name="Rectangle 4">
          <a:extLst>
            <a:ext uri="{FF2B5EF4-FFF2-40B4-BE49-F238E27FC236}">
              <a16:creationId xmlns:a16="http://schemas.microsoft.com/office/drawing/2014/main" id="{AF638455-19F6-4CBC-9F9D-C087482AEDF6}"/>
            </a:ext>
          </a:extLst>
        </xdr:cNvPr>
        <xdr:cNvSpPr>
          <a:spLocks noChangeArrowheads="1"/>
        </xdr:cNvSpPr>
      </xdr:nvSpPr>
      <xdr:spPr bwMode="auto">
        <a:xfrm>
          <a:off x="619125" y="2771775"/>
          <a:ext cx="10477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180975</xdr:colOff>
      <xdr:row>9</xdr:row>
      <xdr:rowOff>171450</xdr:rowOff>
    </xdr:from>
    <xdr:to>
      <xdr:col>1</xdr:col>
      <xdr:colOff>285750</xdr:colOff>
      <xdr:row>10</xdr:row>
      <xdr:rowOff>28575</xdr:rowOff>
    </xdr:to>
    <xdr:sp macro="" textlink="">
      <xdr:nvSpPr>
        <xdr:cNvPr id="161546" name="Rectangle 5">
          <a:extLst>
            <a:ext uri="{FF2B5EF4-FFF2-40B4-BE49-F238E27FC236}">
              <a16:creationId xmlns:a16="http://schemas.microsoft.com/office/drawing/2014/main" id="{81A25EE4-2067-4A40-9FF6-C64D1C287037}"/>
            </a:ext>
          </a:extLst>
        </xdr:cNvPr>
        <xdr:cNvSpPr>
          <a:spLocks noChangeArrowheads="1"/>
        </xdr:cNvSpPr>
      </xdr:nvSpPr>
      <xdr:spPr bwMode="auto">
        <a:xfrm>
          <a:off x="619125" y="3133725"/>
          <a:ext cx="10477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11</xdr:row>
      <xdr:rowOff>152400</xdr:rowOff>
    </xdr:from>
    <xdr:to>
      <xdr:col>1</xdr:col>
      <xdr:colOff>276225</xdr:colOff>
      <xdr:row>12</xdr:row>
      <xdr:rowOff>9525</xdr:rowOff>
    </xdr:to>
    <xdr:sp macro="" textlink="">
      <xdr:nvSpPr>
        <xdr:cNvPr id="161547" name="Rectangle 6">
          <a:extLst>
            <a:ext uri="{FF2B5EF4-FFF2-40B4-BE49-F238E27FC236}">
              <a16:creationId xmlns:a16="http://schemas.microsoft.com/office/drawing/2014/main" id="{F301ED74-2913-4CD8-AFF9-5921B86851F9}"/>
            </a:ext>
          </a:extLst>
        </xdr:cNvPr>
        <xdr:cNvSpPr>
          <a:spLocks noChangeArrowheads="1"/>
        </xdr:cNvSpPr>
      </xdr:nvSpPr>
      <xdr:spPr bwMode="auto">
        <a:xfrm>
          <a:off x="609600" y="3657600"/>
          <a:ext cx="1047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695325</xdr:colOff>
      <xdr:row>11</xdr:row>
      <xdr:rowOff>0</xdr:rowOff>
    </xdr:from>
    <xdr:to>
      <xdr:col>6</xdr:col>
      <xdr:colOff>733425</xdr:colOff>
      <xdr:row>11</xdr:row>
      <xdr:rowOff>0</xdr:rowOff>
    </xdr:to>
    <xdr:sp macro="" textlink="">
      <xdr:nvSpPr>
        <xdr:cNvPr id="161548" name="Rectangle 7">
          <a:extLst>
            <a:ext uri="{FF2B5EF4-FFF2-40B4-BE49-F238E27FC236}">
              <a16:creationId xmlns:a16="http://schemas.microsoft.com/office/drawing/2014/main" id="{2F37C287-49DE-421A-9029-020A905F540A}"/>
            </a:ext>
          </a:extLst>
        </xdr:cNvPr>
        <xdr:cNvSpPr>
          <a:spLocks noChangeArrowheads="1"/>
        </xdr:cNvSpPr>
      </xdr:nvSpPr>
      <xdr:spPr bwMode="auto">
        <a:xfrm>
          <a:off x="6915150" y="3505200"/>
          <a:ext cx="381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15</xdr:row>
      <xdr:rowOff>190500</xdr:rowOff>
    </xdr:from>
    <xdr:to>
      <xdr:col>1</xdr:col>
      <xdr:colOff>276225</xdr:colOff>
      <xdr:row>16</xdr:row>
      <xdr:rowOff>9525</xdr:rowOff>
    </xdr:to>
    <xdr:sp macro="" textlink="">
      <xdr:nvSpPr>
        <xdr:cNvPr id="161549" name="Rectangle 7">
          <a:extLst>
            <a:ext uri="{FF2B5EF4-FFF2-40B4-BE49-F238E27FC236}">
              <a16:creationId xmlns:a16="http://schemas.microsoft.com/office/drawing/2014/main" id="{F3D77992-6089-46C7-B445-57FD7B9C9B1E}"/>
            </a:ext>
          </a:extLst>
        </xdr:cNvPr>
        <xdr:cNvSpPr>
          <a:spLocks noChangeArrowheads="1"/>
        </xdr:cNvSpPr>
      </xdr:nvSpPr>
      <xdr:spPr bwMode="auto">
        <a:xfrm>
          <a:off x="609600" y="48672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12</xdr:row>
      <xdr:rowOff>133350</xdr:rowOff>
    </xdr:from>
    <xdr:to>
      <xdr:col>1</xdr:col>
      <xdr:colOff>276225</xdr:colOff>
      <xdr:row>12</xdr:row>
      <xdr:rowOff>247650</xdr:rowOff>
    </xdr:to>
    <xdr:sp macro="" textlink="">
      <xdr:nvSpPr>
        <xdr:cNvPr id="161550" name="Rectangle 6">
          <a:extLst>
            <a:ext uri="{FF2B5EF4-FFF2-40B4-BE49-F238E27FC236}">
              <a16:creationId xmlns:a16="http://schemas.microsoft.com/office/drawing/2014/main" id="{6E57FBFD-BD81-4B38-A66F-3B0E7563A492}"/>
            </a:ext>
          </a:extLst>
        </xdr:cNvPr>
        <xdr:cNvSpPr>
          <a:spLocks noChangeArrowheads="1"/>
        </xdr:cNvSpPr>
      </xdr:nvSpPr>
      <xdr:spPr bwMode="auto">
        <a:xfrm>
          <a:off x="609600" y="390525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13</xdr:row>
      <xdr:rowOff>247650</xdr:rowOff>
    </xdr:from>
    <xdr:to>
      <xdr:col>1</xdr:col>
      <xdr:colOff>276225</xdr:colOff>
      <xdr:row>14</xdr:row>
      <xdr:rowOff>9525</xdr:rowOff>
    </xdr:to>
    <xdr:sp macro="" textlink="">
      <xdr:nvSpPr>
        <xdr:cNvPr id="161551" name="Rectangle 6">
          <a:extLst>
            <a:ext uri="{FF2B5EF4-FFF2-40B4-BE49-F238E27FC236}">
              <a16:creationId xmlns:a16="http://schemas.microsoft.com/office/drawing/2014/main" id="{75E711B8-D908-40EF-AE1D-EF4499C285A0}"/>
            </a:ext>
          </a:extLst>
        </xdr:cNvPr>
        <xdr:cNvSpPr>
          <a:spLocks noChangeArrowheads="1"/>
        </xdr:cNvSpPr>
      </xdr:nvSpPr>
      <xdr:spPr bwMode="auto">
        <a:xfrm>
          <a:off x="609600" y="42957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1075236</xdr:colOff>
      <xdr:row>2</xdr:row>
      <xdr:rowOff>293159</xdr:rowOff>
    </xdr:from>
    <xdr:to>
      <xdr:col>3</xdr:col>
      <xdr:colOff>1189567</xdr:colOff>
      <xdr:row>3</xdr:row>
      <xdr:rowOff>199874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B646BBA9-8C9B-4212-9DF0-95543857E13D}"/>
            </a:ext>
          </a:extLst>
        </xdr:cNvPr>
        <xdr:cNvSpPr txBox="1">
          <a:spLocks noChangeArrowheads="1"/>
        </xdr:cNvSpPr>
      </xdr:nvSpPr>
      <xdr:spPr bwMode="auto">
        <a:xfrm>
          <a:off x="3000375" y="1083734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209550</xdr:rowOff>
    </xdr:from>
    <xdr:to>
      <xdr:col>3</xdr:col>
      <xdr:colOff>762000</xdr:colOff>
      <xdr:row>3</xdr:row>
      <xdr:rowOff>314325</xdr:rowOff>
    </xdr:to>
    <xdr:sp macro="" textlink="">
      <xdr:nvSpPr>
        <xdr:cNvPr id="161553" name="AutoShape 3">
          <a:extLst>
            <a:ext uri="{FF2B5EF4-FFF2-40B4-BE49-F238E27FC236}">
              <a16:creationId xmlns:a16="http://schemas.microsoft.com/office/drawing/2014/main" id="{2B0D41C0-C5A2-44F3-A750-8CEA22C6EA20}"/>
            </a:ext>
          </a:extLst>
        </xdr:cNvPr>
        <xdr:cNvSpPr>
          <a:spLocks noChangeArrowheads="1"/>
        </xdr:cNvSpPr>
      </xdr:nvSpPr>
      <xdr:spPr bwMode="auto">
        <a:xfrm>
          <a:off x="3505200" y="1333500"/>
          <a:ext cx="266700" cy="104775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1075236</xdr:colOff>
      <xdr:row>2</xdr:row>
      <xdr:rowOff>293159</xdr:rowOff>
    </xdr:from>
    <xdr:to>
      <xdr:col>3</xdr:col>
      <xdr:colOff>1189567</xdr:colOff>
      <xdr:row>3</xdr:row>
      <xdr:rowOff>199874</xdr:rowOff>
    </xdr:to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8722A94A-498B-4DE9-A174-F2A334C64212}"/>
            </a:ext>
          </a:extLst>
        </xdr:cNvPr>
        <xdr:cNvSpPr txBox="1">
          <a:spLocks noChangeArrowheads="1"/>
        </xdr:cNvSpPr>
      </xdr:nvSpPr>
      <xdr:spPr bwMode="auto">
        <a:xfrm>
          <a:off x="3000375" y="1083734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209550</xdr:rowOff>
    </xdr:from>
    <xdr:to>
      <xdr:col>3</xdr:col>
      <xdr:colOff>762000</xdr:colOff>
      <xdr:row>3</xdr:row>
      <xdr:rowOff>314325</xdr:rowOff>
    </xdr:to>
    <xdr:sp macro="" textlink="">
      <xdr:nvSpPr>
        <xdr:cNvPr id="161555" name="AutoShape 5">
          <a:extLst>
            <a:ext uri="{FF2B5EF4-FFF2-40B4-BE49-F238E27FC236}">
              <a16:creationId xmlns:a16="http://schemas.microsoft.com/office/drawing/2014/main" id="{5CA8EB49-676D-48FE-AB91-8658A11EE118}"/>
            </a:ext>
          </a:extLst>
        </xdr:cNvPr>
        <xdr:cNvSpPr>
          <a:spLocks noChangeArrowheads="1"/>
        </xdr:cNvSpPr>
      </xdr:nvSpPr>
      <xdr:spPr bwMode="auto">
        <a:xfrm>
          <a:off x="3505200" y="1333500"/>
          <a:ext cx="266700" cy="104775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1075236</xdr:colOff>
      <xdr:row>2</xdr:row>
      <xdr:rowOff>293159</xdr:rowOff>
    </xdr:from>
    <xdr:to>
      <xdr:col>3</xdr:col>
      <xdr:colOff>1189567</xdr:colOff>
      <xdr:row>3</xdr:row>
      <xdr:rowOff>199874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7049A521-4C71-47AC-9C14-D8B5DC57581D}"/>
            </a:ext>
          </a:extLst>
        </xdr:cNvPr>
        <xdr:cNvSpPr txBox="1">
          <a:spLocks noChangeArrowheads="1"/>
        </xdr:cNvSpPr>
      </xdr:nvSpPr>
      <xdr:spPr bwMode="auto">
        <a:xfrm>
          <a:off x="3000375" y="1083734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209550</xdr:rowOff>
    </xdr:from>
    <xdr:to>
      <xdr:col>3</xdr:col>
      <xdr:colOff>762000</xdr:colOff>
      <xdr:row>3</xdr:row>
      <xdr:rowOff>314325</xdr:rowOff>
    </xdr:to>
    <xdr:sp macro="" textlink="">
      <xdr:nvSpPr>
        <xdr:cNvPr id="161557" name="AutoShape 7">
          <a:extLst>
            <a:ext uri="{FF2B5EF4-FFF2-40B4-BE49-F238E27FC236}">
              <a16:creationId xmlns:a16="http://schemas.microsoft.com/office/drawing/2014/main" id="{63278AF7-7148-4FE3-8838-DC6798ED587C}"/>
            </a:ext>
          </a:extLst>
        </xdr:cNvPr>
        <xdr:cNvSpPr>
          <a:spLocks noChangeArrowheads="1"/>
        </xdr:cNvSpPr>
      </xdr:nvSpPr>
      <xdr:spPr bwMode="auto">
        <a:xfrm>
          <a:off x="3505200" y="1333500"/>
          <a:ext cx="266700" cy="104775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1075236</xdr:colOff>
      <xdr:row>2</xdr:row>
      <xdr:rowOff>293159</xdr:rowOff>
    </xdr:from>
    <xdr:to>
      <xdr:col>3</xdr:col>
      <xdr:colOff>1189567</xdr:colOff>
      <xdr:row>3</xdr:row>
      <xdr:rowOff>199874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ECFAA377-A7B2-441C-9045-39E38F3AF7BD}"/>
            </a:ext>
          </a:extLst>
        </xdr:cNvPr>
        <xdr:cNvSpPr txBox="1">
          <a:spLocks noChangeArrowheads="1"/>
        </xdr:cNvSpPr>
      </xdr:nvSpPr>
      <xdr:spPr bwMode="auto">
        <a:xfrm>
          <a:off x="3000375" y="1083734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2</xdr:col>
      <xdr:colOff>1075236</xdr:colOff>
      <xdr:row>2</xdr:row>
      <xdr:rowOff>293159</xdr:rowOff>
    </xdr:from>
    <xdr:to>
      <xdr:col>3</xdr:col>
      <xdr:colOff>1189567</xdr:colOff>
      <xdr:row>3</xdr:row>
      <xdr:rowOff>199874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8CBEA3FF-02E8-4932-8264-9C32AF586F17}"/>
            </a:ext>
          </a:extLst>
        </xdr:cNvPr>
        <xdr:cNvSpPr txBox="1">
          <a:spLocks noChangeArrowheads="1"/>
        </xdr:cNvSpPr>
      </xdr:nvSpPr>
      <xdr:spPr bwMode="auto">
        <a:xfrm>
          <a:off x="3000375" y="1083734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2</xdr:col>
      <xdr:colOff>1075236</xdr:colOff>
      <xdr:row>2</xdr:row>
      <xdr:rowOff>293159</xdr:rowOff>
    </xdr:from>
    <xdr:to>
      <xdr:col>3</xdr:col>
      <xdr:colOff>1189567</xdr:colOff>
      <xdr:row>3</xdr:row>
      <xdr:rowOff>199874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EEF20526-40D3-4FFC-B39E-36B2F5469510}"/>
            </a:ext>
          </a:extLst>
        </xdr:cNvPr>
        <xdr:cNvSpPr txBox="1">
          <a:spLocks noChangeArrowheads="1"/>
        </xdr:cNvSpPr>
      </xdr:nvSpPr>
      <xdr:spPr bwMode="auto">
        <a:xfrm>
          <a:off x="3000375" y="1083734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2</xdr:col>
      <xdr:colOff>1075236</xdr:colOff>
      <xdr:row>2</xdr:row>
      <xdr:rowOff>293159</xdr:rowOff>
    </xdr:from>
    <xdr:to>
      <xdr:col>3</xdr:col>
      <xdr:colOff>1189567</xdr:colOff>
      <xdr:row>3</xdr:row>
      <xdr:rowOff>199874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4915F2DD-AB2E-4BAD-88A9-FCE5D01F7FF7}"/>
            </a:ext>
          </a:extLst>
        </xdr:cNvPr>
        <xdr:cNvSpPr txBox="1">
          <a:spLocks noChangeArrowheads="1"/>
        </xdr:cNvSpPr>
      </xdr:nvSpPr>
      <xdr:spPr bwMode="auto">
        <a:xfrm>
          <a:off x="3000375" y="1083734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209550</xdr:rowOff>
    </xdr:from>
    <xdr:to>
      <xdr:col>3</xdr:col>
      <xdr:colOff>762000</xdr:colOff>
      <xdr:row>3</xdr:row>
      <xdr:rowOff>314325</xdr:rowOff>
    </xdr:to>
    <xdr:sp macro="" textlink="">
      <xdr:nvSpPr>
        <xdr:cNvPr id="161562" name="AutoShape 3">
          <a:extLst>
            <a:ext uri="{FF2B5EF4-FFF2-40B4-BE49-F238E27FC236}">
              <a16:creationId xmlns:a16="http://schemas.microsoft.com/office/drawing/2014/main" id="{2A943EE3-E5E4-491A-A26B-509D7325E8A2}"/>
            </a:ext>
          </a:extLst>
        </xdr:cNvPr>
        <xdr:cNvSpPr>
          <a:spLocks noChangeArrowheads="1"/>
        </xdr:cNvSpPr>
      </xdr:nvSpPr>
      <xdr:spPr bwMode="auto">
        <a:xfrm>
          <a:off x="3505200" y="1333500"/>
          <a:ext cx="266700" cy="104775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1075236</xdr:colOff>
      <xdr:row>2</xdr:row>
      <xdr:rowOff>293159</xdr:rowOff>
    </xdr:from>
    <xdr:to>
      <xdr:col>3</xdr:col>
      <xdr:colOff>1189567</xdr:colOff>
      <xdr:row>3</xdr:row>
      <xdr:rowOff>199874</xdr:rowOff>
    </xdr:to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2DA5FBA0-43CD-4A89-8501-35310C1E6A27}"/>
            </a:ext>
          </a:extLst>
        </xdr:cNvPr>
        <xdr:cNvSpPr txBox="1">
          <a:spLocks noChangeArrowheads="1"/>
        </xdr:cNvSpPr>
      </xdr:nvSpPr>
      <xdr:spPr bwMode="auto">
        <a:xfrm>
          <a:off x="3000375" y="1083734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209550</xdr:rowOff>
    </xdr:from>
    <xdr:to>
      <xdr:col>3</xdr:col>
      <xdr:colOff>762000</xdr:colOff>
      <xdr:row>3</xdr:row>
      <xdr:rowOff>314325</xdr:rowOff>
    </xdr:to>
    <xdr:sp macro="" textlink="">
      <xdr:nvSpPr>
        <xdr:cNvPr id="161564" name="AutoShape 5">
          <a:extLst>
            <a:ext uri="{FF2B5EF4-FFF2-40B4-BE49-F238E27FC236}">
              <a16:creationId xmlns:a16="http://schemas.microsoft.com/office/drawing/2014/main" id="{6BCEFBA3-A964-424D-8B0E-6A90EA7DDF2C}"/>
            </a:ext>
          </a:extLst>
        </xdr:cNvPr>
        <xdr:cNvSpPr>
          <a:spLocks noChangeArrowheads="1"/>
        </xdr:cNvSpPr>
      </xdr:nvSpPr>
      <xdr:spPr bwMode="auto">
        <a:xfrm>
          <a:off x="3505200" y="1333500"/>
          <a:ext cx="266700" cy="104775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1075236</xdr:colOff>
      <xdr:row>2</xdr:row>
      <xdr:rowOff>293159</xdr:rowOff>
    </xdr:from>
    <xdr:to>
      <xdr:col>3</xdr:col>
      <xdr:colOff>1189567</xdr:colOff>
      <xdr:row>3</xdr:row>
      <xdr:rowOff>199874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BD4755B2-C1A5-47EB-9D63-E2EA9396A1DF}"/>
            </a:ext>
          </a:extLst>
        </xdr:cNvPr>
        <xdr:cNvSpPr txBox="1">
          <a:spLocks noChangeArrowheads="1"/>
        </xdr:cNvSpPr>
      </xdr:nvSpPr>
      <xdr:spPr bwMode="auto">
        <a:xfrm>
          <a:off x="3000375" y="1083734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209550</xdr:rowOff>
    </xdr:from>
    <xdr:to>
      <xdr:col>3</xdr:col>
      <xdr:colOff>762000</xdr:colOff>
      <xdr:row>3</xdr:row>
      <xdr:rowOff>314325</xdr:rowOff>
    </xdr:to>
    <xdr:sp macro="" textlink="">
      <xdr:nvSpPr>
        <xdr:cNvPr id="161566" name="AutoShape 7">
          <a:extLst>
            <a:ext uri="{FF2B5EF4-FFF2-40B4-BE49-F238E27FC236}">
              <a16:creationId xmlns:a16="http://schemas.microsoft.com/office/drawing/2014/main" id="{67C455FF-3E0E-4E86-9923-FEFDE8DFDCF2}"/>
            </a:ext>
          </a:extLst>
        </xdr:cNvPr>
        <xdr:cNvSpPr>
          <a:spLocks noChangeArrowheads="1"/>
        </xdr:cNvSpPr>
      </xdr:nvSpPr>
      <xdr:spPr bwMode="auto">
        <a:xfrm>
          <a:off x="3505200" y="1333500"/>
          <a:ext cx="266700" cy="104775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35</xdr:row>
      <xdr:rowOff>95250</xdr:rowOff>
    </xdr:from>
    <xdr:to>
      <xdr:col>2</xdr:col>
      <xdr:colOff>1181100</xdr:colOff>
      <xdr:row>38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DFD894-FF7B-4428-A460-BE1D9EA8525F}"/>
            </a:ext>
          </a:extLst>
        </xdr:cNvPr>
        <xdr:cNvSpPr txBox="1">
          <a:spLocks noChangeArrowheads="1"/>
        </xdr:cNvSpPr>
      </xdr:nvSpPr>
      <xdr:spPr bwMode="auto">
        <a:xfrm>
          <a:off x="781050" y="9886950"/>
          <a:ext cx="1504950" cy="790575"/>
        </a:xfrm>
        <a:prstGeom prst="rect">
          <a:avLst/>
        </a:prstGeom>
        <a:solidFill>
          <a:srgbClr val="99993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rial"/>
            </a:rPr>
            <a:t>มีปัญหาปรึกษา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rial"/>
            </a:rPr>
            <a:t>สุรสิทธิ์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FF"/>
              </a:solidFill>
              <a:latin typeface="Arial"/>
            </a:rPr>
            <a:t>089-213-0502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TEMP\&#3648;&#3626;&#3609;&#3629;&#3619;&#3634;&#3588;&#3634;-%20(&#3626;&#3641;&#3605;&#3619;)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591;&#3634;&#3609;&#3619;&#3634;&#3594;&#3585;&#3634;&#3619;\&#3619;&#3634;&#3594;&#3585;&#3634;&#3619;\&#3585;&#3619;&#3617;&#3605;&#3656;&#3634;&#3591;&#3654;\&#3626;&#3635;&#3609;&#3633;&#3585;&#3591;&#3634;&#3609;&#3611;&#3621;&#3633;&#3604;&#3631;\&#3627;&#3657;&#3629;&#3591;&#3611;&#3619;&#3632;&#3594;&#3640;&#3617;%20&#3626;&#3606;&#3634;&#3610;&#3633;&#3609;&#3614;&#3619;&#3632;&#3610;&#3619;&#3617;&#3619;&#3634;&#3594;&#3609;&#3585;%201035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angrut\d\New%20%20Folder(2)\&#3591;&#3634;&#3609;&#3586;&#3629;&#3591;&#3626;&#3640;&#3619;&#3634;&#3591;&#3588;&#3660;&#3619;&#3633;&#3605;&#3609;&#3660;\&#3649;&#3610;&#3610;&#3615;&#3619;&#3629;&#3617;&#3660;%20BOQ\backup\lrm\load%20%20schedu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dministrator\Local%20Settings\Temporary%20Internet%20Files\Content.IE5\V283UDW7\45-8708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TE/Downloads/&#3619;&#3634;&#3588;&#3634;&#3607;&#3640;&#3609;&#3591;&#3634;&#3609;&#3650;&#3588;&#3619;&#3591;&#3626;&#3619;&#3657;&#3634;&#3591;&#3629;&#3634;&#3588;&#3634;&#3619;&#3612;&#3641;&#3657;&#3611;&#3656;&#3623;&#3618;&#3609;&#3629;&#3585;OPD%20%20IOD%2064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%2004/Downloads/&#3588;&#3636;&#3604;&#3591;&#3634;&#3609;&#3650;&#3588;&#3619;&#3591;&#3626;&#3619;&#3657;&#3634;&#3591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산근"/>
      <sheetName val="#REF"/>
      <sheetName val="封面 "/>
      <sheetName val="粉刷"/>
      <sheetName val="裝修"/>
      <sheetName val="風管工程"/>
      <sheetName val="合約價"/>
      <sheetName val="ราคาต่อหน่วย2-9"/>
      <sheetName val="วัดใต้"/>
      <sheetName val="รวมราคาทั้งสิ้น"/>
      <sheetName val="????"/>
      <sheetName val="_x0000__x0000__x0000__x0000__x0000_@_x001c__x0014__x0000__x0000__x0000__x0000__x0000__x0002__x0011__x0014__x0000__x0000__x0000__x0000__x0000_ñCe?_x0001__x0000__x0000__x0000_0_x0000_"/>
      <sheetName val=""/>
      <sheetName val="SUMMERY (BOQ)"/>
      <sheetName val="FIRST FLOOR"/>
      <sheetName val="SECOND FLOOR"/>
      <sheetName val="3RD FLOOR"/>
      <sheetName val="4 TH FLOOR"/>
      <sheetName val="1ST-4TH DOOR WORK"/>
      <sheetName val="1ST-4TH MAIL&amp;FEMALE TOILET"/>
      <sheetName val="5THFLOOR LIFT LOBBY&amp;CORRIDOR"/>
      <sheetName val="Back Up"/>
      <sheetName val="Matt_Guest"/>
      <sheetName val="Concrete Beam"/>
      <sheetName val="SUM-AIR-Submit"/>
      <sheetName val="Boq(1)"/>
      <sheetName val="?????@_x001c__x0014_?????_x0002__x0011__x0014_?????ñCe?_x0001_???0?"/>
      <sheetName val="FAB별"/>
      <sheetName val="AR(AUF)"/>
      <sheetName val="D&amp;W(AUF)"/>
      <sheetName val="EE"/>
      <sheetName val="RO(AUF)"/>
      <sheetName val="SAN(AUF)"/>
      <sheetName val="SUM_ALL"/>
      <sheetName val="Road&amp;Fence(AUF)"/>
      <sheetName val="ถนน+รั้ว"/>
      <sheetName val="boq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封面_"/>
      <sheetName val="@ñCe?0"/>
      <sheetName val="____"/>
      <sheetName val="_____@_x001c__x0014_______x0002__x0011__x0014______ñCe__x0001____0_"/>
      <sheetName val="PL"/>
      <sheetName val="封面_1"/>
      <sheetName val="封面_2"/>
      <sheetName val="封面_3"/>
      <sheetName val="ส่งมอบงาน "/>
      <sheetName val="ปก"/>
      <sheetName val="ใบแจ้งหนี้"/>
      <sheetName val="Grand Summary (2)"/>
      <sheetName val="Grand Summary "/>
      <sheetName val=" BOQ WELCOME "/>
      <sheetName val="Grand_Sum"/>
      <sheetName val="Sum_TC"/>
      <sheetName val="002"/>
      <sheetName val="003"/>
      <sheetName val="004"/>
      <sheetName val="Grand_Sum VO"/>
      <sheetName val="Sum_VIP VO"/>
      <sheetName val="SAN REDUCED 1"/>
      <sheetName val="SCIB_Proforma"/>
      <sheetName val="SCIB_Data"/>
      <sheetName val="@ñCe_0"/>
      <sheetName val="Invoice"/>
      <sheetName val="_x005f_x0000__x005f_x0000__x005f_x0000__x005f_x0000__x0"/>
      <sheetName val="_____@_x005f_x001c__x005f_x0014_______x0002"/>
      <sheetName val="S3 Architectural"/>
      <sheetName val="SUMMERY_(BOQ)"/>
      <sheetName val="FIRST_FLOOR"/>
      <sheetName val="SECOND_FLOOR"/>
      <sheetName val="3RD_FLOOR"/>
      <sheetName val="4_TH_FLOOR"/>
      <sheetName val="1ST-4TH_DOOR_WORK"/>
      <sheetName val="1ST-4TH_MAIL&amp;FEMALE_TOILET"/>
      <sheetName val="5THFLOOR_LIFT_LOBBY&amp;CORRIDOR"/>
      <sheetName val="Back_Up"/>
      <sheetName val="Struc"/>
      <sheetName val="Ratio"/>
      <sheetName val="Ratio Quantities"/>
      <sheetName val="Foundation_VE"/>
      <sheetName val="Column_VE (Coppper)"/>
      <sheetName val="CORE WALL (GL 38-39 I-R)VE"/>
      <sheetName val="CORE WALL (GL 14-19 I-R)VE"/>
      <sheetName val="CORE WALL (GL 27-28 C-F)VE"/>
      <sheetName val="CORE WALL (GL 53-54 J)VE"/>
      <sheetName val="CORE WALL (GL 56-57 J-P)VE"/>
      <sheetName val="CORE WALL (GL 33 C-L)VE"/>
      <sheetName val="Staircase"/>
      <sheetName val="RC Wall"/>
      <sheetName val="Struc. Steel"/>
      <sheetName val="Std.RC Wall"/>
      <sheetName val="Std. Column "/>
      <sheetName val="Foundation"/>
      <sheetName val="Column_VE"/>
      <sheetName val="GFAไม้แบบท้องพื้น"/>
      <sheetName val="Struc Check Table อาคาร 1"/>
      <sheetName val="STR"/>
      <sheetName val="Sheet2"/>
      <sheetName val="7IFS-5A"/>
      <sheetName val="Concrete_Beam"/>
      <sheetName val="SUMMERY_(BOQ)1"/>
      <sheetName val="FIRST_FLOOR1"/>
      <sheetName val="SECOND_FLOOR1"/>
      <sheetName val="3RD_FLOOR1"/>
      <sheetName val="4_TH_FLOOR1"/>
      <sheetName val="1ST-4TH_DOOR_WORK1"/>
      <sheetName val="1ST-4TH_MAIL&amp;FEMALE_TOILET1"/>
      <sheetName val="5THFLOOR_LIFT_LOBBY&amp;CORRIDOR1"/>
      <sheetName val="Back_Up1"/>
      <sheetName val="Concrete_Beam1"/>
      <sheetName val="SUMMERY_(BOQ)2"/>
      <sheetName val="FIRST_FLOOR2"/>
      <sheetName val="SECOND_FLOOR2"/>
      <sheetName val="3RD_FLOOR2"/>
      <sheetName val="4_TH_FLOOR2"/>
      <sheetName val="1ST-4TH_DOOR_WORK2"/>
      <sheetName val="1ST-4TH_MAIL&amp;FEMALE_TOILET2"/>
      <sheetName val="5THFLOOR_LIFT_LOBBY&amp;CORRIDOR2"/>
      <sheetName val="Back_Up2"/>
      <sheetName val="Concrete_Beam2"/>
      <sheetName val="SUMMERY_(BOQ)3"/>
      <sheetName val="FIRST_FLOOR3"/>
      <sheetName val="SECOND_FLOOR3"/>
      <sheetName val="3RD_FLOOR3"/>
      <sheetName val="4_TH_FLOOR3"/>
      <sheetName val="1ST-4TH_DOOR_WORK3"/>
      <sheetName val="1ST-4TH_MAIL&amp;FEMALE_TOILET3"/>
      <sheetName val="5THFLOOR_LIFT_LOBBY&amp;CORRIDOR3"/>
      <sheetName val="Back_Up3"/>
      <sheetName val="Concrete_Beam3"/>
      <sheetName val="?????@??????????ñCe????0?"/>
      <sheetName val="Data Sheet"/>
      <sheetName val="Interial"/>
      <sheetName val="EST-FOOTING (G)"/>
      <sheetName val="Cost per SQM_M&amp;E"/>
      <sheetName val="ข้อมูลประตู T1"/>
      <sheetName val="ข้อมูลหน้าต่าง T1"/>
      <sheetName val="ข้อมูลหน้าต่าง T3"/>
      <sheetName val="ข้อมูลประตู T2"/>
      <sheetName val="封面_4"/>
      <sheetName val=" FS"/>
      <sheetName val="Sch_1_EE"/>
      <sheetName val="Sch.2 SN"/>
      <sheetName val="Sch.3 FP"/>
      <sheetName val="Sch.4 AC"/>
      <sheetName val="Sch.6 Prelim"/>
      <sheetName val="?????@_x005f_x001c__x005f_x0014_?????_x0002"/>
      <sheetName val="stair"/>
      <sheetName val="Sum.ALL"/>
      <sheetName val="PRELIM"/>
      <sheetName val="รายการ VE"/>
      <sheetName val="PILE"/>
      <sheetName val="sum_ARC"/>
      <sheetName val="Public"/>
      <sheetName val="รวมห้องพัก"/>
      <sheetName val="HS"/>
      <sheetName val="Type A-1"/>
      <sheetName val="Type A-1M"/>
      <sheetName val="Type B-1"/>
      <sheetName val="Type C1"/>
      <sheetName val="Type C-2"/>
      <sheetName val="Type C-3"/>
      <sheetName val="Type C-5"/>
      <sheetName val="Type DP-5"/>
      <sheetName val="Type LOFT-1"/>
      <sheetName val="Type LOFT-2 "/>
      <sheetName val="Type LOFT-2M"/>
      <sheetName val="Type LOFT 3"/>
      <sheetName val="Type LOFT-4"/>
      <sheetName val="Type LOFT-5"/>
      <sheetName val="Type LOFT-6"/>
      <sheetName val="Type LOFT-7"/>
      <sheetName val="Type PH-A"/>
      <sheetName val="Type PH-B"/>
      <sheetName val="Type PH-C"/>
      <sheetName val="Type PH-D"/>
      <sheetName val="Type PH-E"/>
      <sheetName val="Hard"/>
      <sheetName val="Sum LAND"/>
      <sheetName val="Landscape"/>
      <sheetName val="SUM M&amp;E"/>
      <sheetName val="SN"/>
      <sheetName val="AC"/>
      <sheetName val="EX-WORK"/>
      <sheetName val="Recovered_Sheet1"/>
      <sheetName val="TOTAL -BUILDING E1"/>
      <sheetName val="SUM - MEP(E1) "/>
      <sheetName val="EE(E1)"/>
      <sheetName val="Com(E1)"/>
      <sheetName val="Air(E1 )"/>
      <sheetName val="San(E1)"/>
      <sheetName val="Fp(E1)   "/>
      <sheetName val="SUMMARY MEP"/>
      <sheetName val="พื้นที่อาคาร"/>
      <sheetName val="SUM - MEP BUILDING"/>
      <sheetName val="Electrical System "/>
      <sheetName val="Commuication System"/>
      <sheetName val="Air Conditioning  System  "/>
      <sheetName val="Sanitary System "/>
      <sheetName val="Fire Protection System "/>
      <sheetName val="Check"/>
      <sheetName val="ปี 2562"/>
      <sheetName val="จ่ายเงิน"/>
      <sheetName val="ปร5"/>
      <sheetName val="ราคาวัสดุ"/>
      <sheetName val="10 ข้อมูลวัสดุ-ค่าดำเนิน"/>
      <sheetName val="REF ONLY2"/>
      <sheetName val="_x0000__x0000__x0000__x0000__x0"/>
      <sheetName val="_____@_x001c__x0014_______x0002"/>
      <sheetName val="Construction"/>
      <sheetName val="schedule_1"/>
      <sheetName val="KKC Brkdwn"/>
      <sheetName val="Factor F Data"/>
      <sheetName val="_x005f_x005f_x005f_x0000__x005f_x005f_x005f_x0000__x005"/>
      <sheetName val="_____@_x005f_x005f_x005f_x001c__x005f_x005f_x0014"/>
      <sheetName val="Garph Work-Cost"/>
      <sheetName val="Discounted Cash Flow"/>
      <sheetName val="ค่าใช้จ่ายและแผนการเบิก"/>
      <sheetName val="Grand Summary ( Variation)"/>
      <sheetName val="ค่าใช้จ่ายและแผนการเบิกolan"/>
      <sheetName val="ST work con.M"/>
      <sheetName val="ST work con.carpark"/>
      <sheetName val="ST work M"/>
      <sheetName val="ST work Facad(M) "/>
      <sheetName val="ST work carpark"/>
      <sheetName val="back up arc.Car Park"/>
      <sheetName val="backup str.carpark"/>
      <sheetName val="back up arc. M"/>
      <sheetName val="แยกงาน ผนัง พื้น ฝ้า สี"/>
      <sheetName val="Grand SUMMARY MEP "/>
      <sheetName val="แยกงาน"/>
      <sheetName val="แยกงาน (2)"/>
      <sheetName val="Cctmst"/>
      <sheetName val="index"/>
      <sheetName val="合成単価作成・-BLDG"/>
      <sheetName val="A"/>
      <sheetName val="一発シート"/>
      <sheetName val="BOX Cryostat Details"/>
      <sheetName val="Driver Linac Layout"/>
      <sheetName val="Inputs"/>
      <sheetName val="Magnet Details"/>
      <sheetName val="King 1"/>
      <sheetName val="mat"/>
      <sheetName val="QuantitySegment"/>
      <sheetName val="Fee Rate Summary"/>
      <sheetName val="_x005f_x0000__x005f_x0000__x005"/>
      <sheetName val="_____@_x005f_x001c__x0014"/>
      <sheetName val="_____@_x005f_x005f_x005f_x001c__x0014"/>
      <sheetName val="_x005f_x005f_x005f_x005f_x005f_x005f_x005f_x0000__x005f"/>
      <sheetName val="_____@_x005f_x005f_x005f_x005f_x005f_x005f_x005f_x001c_"/>
      <sheetName val="แผนงาน อบต ท่าลาน(ส่งเทศบาล)"/>
      <sheetName val="l-fixer"/>
      <sheetName val="Bill No. 2 - Carpark"/>
      <sheetName val="_____@_x005f_x001c__x005f_x005f_x0014"/>
      <sheetName val="_x005f_x005f_x005f_x0000__x005f"/>
      <sheetName val="_____@_x005f_x005f_x005f_x001c_"/>
      <sheetName val="cov-estimate"/>
      <sheetName val="Sheet5"/>
      <sheetName val="_____@__________ñCe____0_"/>
      <sheetName val="A1.2"/>
      <sheetName val="Construction cost assumption"/>
      <sheetName val="JLL Assumption"/>
      <sheetName val="Retail Program&amp;Rev Assumption"/>
      <sheetName val="OR21 Final Forecast Rev.2"/>
      <sheetName val="Summary Forecast Budget 1&amp;2"/>
      <sheetName val="Summary Forecast Budget Rev 2"/>
      <sheetName val="Backup OR21 "/>
      <sheetName val="BOQ  VI 03.09.19 "/>
      <sheetName val="Backup BR.BMA"/>
      <sheetName val="Budget for ENT"/>
      <sheetName val="ADJ. D-Wall&amp;BR Ent. Rev.2.1"/>
      <sheetName val="Rebar+Conพื้น Waste10%"/>
      <sheetName val="Backup D-Wall Ent. 13.07.19"/>
      <sheetName val="Backup BR.ENT. 13.07.19"/>
      <sheetName val="IMP OR21 2019.07.11"/>
      <sheetName val="detail "/>
      <sheetName val="Q190802"/>
      <sheetName val="Total"/>
      <sheetName val="back up FL.4"/>
      <sheetName val="Car.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-IPM-Full"/>
      <sheetName val="TDC Item Dets"/>
      <sheetName val="TDC Item Sumry"/>
      <sheetName val="TDC Key Qty Sumry"/>
      <sheetName val="List - Components"/>
      <sheetName val="List - Equipment"/>
      <sheetName val="Project Metrics"/>
      <sheetName val="COA Sumry - Std Imp"/>
      <sheetName val="Contr TDC - Std Imp"/>
      <sheetName val="Item Sumry - Std Imp"/>
      <sheetName val="Proj TIC - Std Imp"/>
      <sheetName val="Unit Costs - Std Imp"/>
      <sheetName val="Unit MH - Std Imp"/>
      <sheetName val="?????@_x005f_x005f_x005f_x001c__x005f_x005f_x0014"/>
      <sheetName val="FitOutConfCentre"/>
      <sheetName val="Sap_Actual"/>
      <sheetName val="_x005f_x005f_x005F"/>
      <sheetName val="Mat_Source"/>
      <sheetName val="Unit_Div6"/>
      <sheetName val="ทำนบดิน 4"/>
      <sheetName val="Purchase Order"/>
      <sheetName val="Customize Your Purchase Order"/>
      <sheetName val="5-2"/>
      <sheetName val="ค่าขนส่ง-1"/>
      <sheetName val="______________________Ce______2"/>
      <sheetName val="wa"/>
      <sheetName val="_x005f_x0000__x005f"/>
      <sheetName val="_____@_x005f_x001c_"/>
      <sheetName val="ส่งมอบงาน_"/>
      <sheetName val="Grand_Summary_(2)"/>
      <sheetName val="Grand_Summary_"/>
      <sheetName val="_BOQ_WELCOME_"/>
      <sheetName val="Grand_Sum_VO"/>
      <sheetName val="Sum_VIP_VO"/>
      <sheetName val="structure"/>
      <sheetName val="Factor F งาน DB."/>
      <sheetName val="Quotation-B1"/>
      <sheetName val="Summary"/>
      <sheetName val="Site OH-Main Construction"/>
      <sheetName val="Site OH-HMA"/>
      <sheetName val="DB-Material"/>
      <sheetName val="DB-Equipment_Man"/>
      <sheetName val="DB-Manpower"/>
      <sheetName val="Para Slurry Seal"/>
      <sheetName val="Agg. for Para Type III"/>
      <sheetName val="Agg. for Para TypeIII Haulage"/>
      <sheetName val="Mobilization-Equip"/>
      <sheetName val="Tack Coat-16+400A,B"/>
      <sheetName val="Earth Excavation"/>
      <sheetName val="B1_Embankment"/>
      <sheetName val="B1_Selected Mat"/>
      <sheetName val="B1_Subbase"/>
      <sheetName val="B1_CTB_In-Place"/>
      <sheetName val="B1_CTB In-Plant"/>
      <sheetName val="B1_CTB-Haulage"/>
      <sheetName val="HMA-Production-16+400A,B"/>
      <sheetName val="HMA-Paving-16+400A,B"/>
      <sheetName val="HMA-Haulage-16+400AB"/>
      <sheetName val="Tack Coat-17+100B"/>
      <sheetName val="HMA-Production-17+100B"/>
      <sheetName val="HMA-Paving-17+100B"/>
      <sheetName val="HMA-Haulage-17+100B"/>
      <sheetName val="Milling 5cm-ทางลงเชียงราก"/>
      <sheetName val="Tack Coat-ทางลงเชียงราก"/>
      <sheetName val="HMA-Production-ทางลงเชียงราก"/>
      <sheetName val="HMA-Paving-ทางลงเชียงราก"/>
      <sheetName val="HMA-Haulage-ทางลงเชียงราก"/>
      <sheetName val="Toll Fee"/>
      <sheetName val="Traffic Management"/>
      <sheetName val="กำพงกันตก"/>
      <sheetName val="รางระบายน้ำ"/>
      <sheetName val="?????@_x005f_x001c__x005f_x005f_x0014"/>
      <sheetName val="STMspry"/>
      <sheetName val="PsychroData"/>
      <sheetName val="Concrete_Beam4"/>
      <sheetName val="SUMMERY_(BOQ)4"/>
      <sheetName val="FIRST_FLOOR4"/>
      <sheetName val="SECOND_FLOOR4"/>
      <sheetName val="3RD_FLOOR4"/>
      <sheetName val="4_TH_FLOOR4"/>
      <sheetName val="1ST-4TH_DOOR_WORK4"/>
      <sheetName val="1ST-4TH_MAIL&amp;FEMALE_TOILET4"/>
      <sheetName val="5THFLOOR_LIFT_LOBBY&amp;CORRIDOR4"/>
      <sheetName val="Back_Up4"/>
      <sheetName val="field"/>
      <sheetName val="ตกแต่ง-อาคาร A"/>
      <sheetName val="ตกแต่ง-อาคาร B"/>
      <sheetName val="ตกแต่ง-อาคาร C"/>
      <sheetName val="ตกแต่ง-อาคาร E"/>
      <sheetName val="11 ข้อมูลงานCon"/>
      <sheetName val="12 ข้อมูลงานไม้แบบ"/>
      <sheetName val="MS Box"/>
      <sheetName val="MOLP C"/>
      <sheetName val="????_x0"/>
      <sheetName val="SAN_REDUCED_1"/>
      <sheetName val="S3_Architectural"/>
      <sheetName val="Ratio_Quantities"/>
      <sheetName val="Column_VE_(Coppper)"/>
      <sheetName val="CORE_WALL_(GL_38-39_I-R)VE"/>
      <sheetName val="CORE_WALL_(GL_14-19_I-R)VE"/>
      <sheetName val="CORE_WALL_(GL_27-28_C-F)VE"/>
      <sheetName val="CORE_WALL_(GL_53-54_J)VE"/>
      <sheetName val="CORE_WALL_(GL_56-57_J-P)VE"/>
      <sheetName val="CORE_WALL_(GL_33_C-L)VE"/>
      <sheetName val="RC_Wall"/>
      <sheetName val="Struc__Steel"/>
      <sheetName val="Std_RC_Wall"/>
      <sheetName val="Std__Column_"/>
      <sheetName val="Struc_Check_Table_อาคาร_1"/>
      <sheetName val="Sch 2"/>
      <sheetName val="封面_5"/>
      <sheetName val="ข้อมูลประตู_T1"/>
      <sheetName val="ข้อมูลหน้าต่าง_T1"/>
      <sheetName val="ข้อมูลหน้าต่าง_T3"/>
      <sheetName val="ข้อมูลประตู_T2"/>
      <sheetName val="_FS"/>
      <sheetName val="Sch_2_SN"/>
      <sheetName val="Sch_3_FP"/>
      <sheetName val="Sch_4_AC"/>
      <sheetName val="Sch_6_Prelim"/>
      <sheetName val="รายการ_VE"/>
      <sheetName val="Type_A-1"/>
      <sheetName val="Type_A-1M"/>
      <sheetName val="Type_B-1"/>
      <sheetName val="Type_C1"/>
      <sheetName val="Type_C-2"/>
      <sheetName val="Type_C-3"/>
      <sheetName val="Type_C-5"/>
      <sheetName val="Type_DP-5"/>
      <sheetName val="Type_LOFT-1"/>
      <sheetName val="Type_LOFT-2_"/>
      <sheetName val="Type_LOFT-2M"/>
      <sheetName val="Type_LOFT_3"/>
      <sheetName val="Type_LOFT-4"/>
      <sheetName val="Type_LOFT-5"/>
      <sheetName val="Type_LOFT-6"/>
      <sheetName val="Type_LOFT-7"/>
      <sheetName val="Type_PH-A"/>
      <sheetName val="Type_PH-B"/>
      <sheetName val="Type_PH-C"/>
      <sheetName val="Type_PH-D"/>
      <sheetName val="Type_PH-E"/>
      <sheetName val="Sum_LAND"/>
      <sheetName val="SUM_M&amp;E"/>
      <sheetName val="TOTAL_-BUILDING_E1"/>
    </sheetNames>
    <sheetDataSet>
      <sheetData sheetId="0"/>
      <sheetData sheetId="1"/>
      <sheetData sheetId="2"/>
      <sheetData sheetId="3">
        <row r="307">
          <cell r="C307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307">
          <cell r="C307">
            <v>0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>
        <row r="307">
          <cell r="C307">
            <v>0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>
        <row r="307">
          <cell r="C307">
            <v>0</v>
          </cell>
        </row>
      </sheetData>
      <sheetData sheetId="133"/>
      <sheetData sheetId="134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307">
          <cell r="C307">
            <v>0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307">
          <cell r="C307">
            <v>0</v>
          </cell>
        </row>
      </sheetData>
      <sheetData sheetId="213"/>
      <sheetData sheetId="214">
        <row r="307">
          <cell r="C307">
            <v>0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/>
      <sheetData sheetId="378" refreshError="1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/>
      <sheetData sheetId="397" refreshError="1"/>
      <sheetData sheetId="398" refreshError="1"/>
      <sheetData sheetId="399" refreshError="1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ใบสรุปราคา"/>
      <sheetName val="สรุปหมวดงาน"/>
      <sheetName val="boq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LA"/>
      <sheetName val="LOAD-GEPA"/>
      <sheetName val="LOAD-GLA (2)"/>
      <sheetName val="FORM"/>
      <sheetName val="LOAD"/>
      <sheetName val="LOTUS-EE2"/>
      <sheetName val="LOTUS-EE1"/>
      <sheetName val="LOAD-GELA"/>
      <sheetName val="GLA"/>
      <sheetName val="LOAD-GLA"/>
      <sheetName val="GLD"/>
      <sheetName val="GELD"/>
      <sheetName val="LOAD-GELD"/>
      <sheetName val="2LA"/>
      <sheetName val="2LB"/>
      <sheetName val="LOAD-2LB"/>
      <sheetName val="2LC"/>
      <sheetName val="2PA"/>
      <sheetName val="LOAD-2PA"/>
      <sheetName val="2PB"/>
      <sheetName val="2PC"/>
      <sheetName val="LOAD-2PC"/>
      <sheetName val="PPB"/>
      <sheetName val="PPM"/>
      <sheetName val="LOAD-PPM"/>
      <sheetName val="PPS"/>
      <sheetName val="PPT"/>
      <sheetName val="LOAD-PPT"/>
      <sheetName val="2ELA"/>
      <sheetName val="2ELB"/>
      <sheetName val="LOAD-2ELB"/>
      <sheetName val="2ELC"/>
      <sheetName val="2EPP"/>
      <sheetName val="LOAD-2EPP"/>
      <sheetName val="2EPB"/>
      <sheetName val="2EPC1"/>
      <sheetName val="LOAD-2EPC1"/>
      <sheetName val="2EPA"/>
      <sheetName val="2EPC"/>
      <sheetName val="LOAD-2EPC2"/>
      <sheetName val="2UB"/>
      <sheetName val="2UC"/>
      <sheetName val="LOAD-2UC"/>
      <sheetName val="3LA"/>
      <sheetName val="3LC"/>
      <sheetName val="LOAD-3LC"/>
      <sheetName val="3PA"/>
      <sheetName val="3PB"/>
      <sheetName val="LOAD-3PB"/>
      <sheetName val="3PC"/>
      <sheetName val="PFC"/>
      <sheetName val="LOAD-PFC"/>
      <sheetName val="PHD"/>
      <sheetName val="PDW"/>
      <sheetName val="LOAD-PDW"/>
      <sheetName val="3EPA"/>
      <sheetName val="3EPC"/>
      <sheetName val="LOAD-3EPC"/>
      <sheetName val="3UA"/>
      <sheetName val="3UC"/>
      <sheetName val="LOAD-3UC)"/>
      <sheetName val="3ELA"/>
      <sheetName val="3ELB"/>
      <sheetName val="LOAD-3ELB"/>
      <sheetName val="3ELC"/>
      <sheetName val="HARDWARE"/>
      <sheetName val="LOAD-HARDWARE"/>
      <sheetName val="GS (4)"/>
      <sheetName val="VDO"/>
      <sheetName val="LOAD-VDO"/>
      <sheetName val="FC"/>
      <sheetName val="GS (1)"/>
      <sheetName val="LOAD-GS(1)"/>
      <sheetName val="GS 13"/>
      <sheetName val="2S1"/>
      <sheetName val="LOAD-GS(2)"/>
      <sheetName val="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บัญชีวัสดุ-ราคา"/>
      <sheetName val="ใบสรุปราคา"/>
      <sheetName val="งวด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  <sheetName val="ใบสรุปราคา"/>
      <sheetName val="สรุปส่วนงาน"/>
      <sheetName val="BOQ"/>
      <sheetName val="สรุปโครงสร้าง(ไม่รวมพื้นPTS"/>
      <sheetName val="โครงเหล็กรูปพรรณ"/>
      <sheetName val="ฐานราก"/>
      <sheetName val="เสาคสล."/>
      <sheetName val="คานคสล."/>
      <sheetName val="พื้นคสล.RC"/>
      <sheetName val="โครงสร้างพื้นPTS"/>
      <sheetName val="บันไดรวม"/>
      <sheetName val="ผนังคสลช่องลิฟท์+รับแรง"/>
      <sheetName val="@"/>
      <sheetName val="Sheet1"/>
      <sheetName val="Sheet2"/>
    </sheetNames>
    <sheetDataSet>
      <sheetData sheetId="0"/>
      <sheetData sheetId="1"/>
      <sheetData sheetId="2"/>
      <sheetData sheetId="3"/>
      <sheetData sheetId="4">
        <row r="61">
          <cell r="V61">
            <v>4166.4565279999997</v>
          </cell>
        </row>
      </sheetData>
      <sheetData sheetId="5"/>
      <sheetData sheetId="6">
        <row r="63">
          <cell r="T63">
            <v>1079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  <sheetName val="ใบสรุปราคา"/>
      <sheetName val="สรุปส่วนงาน"/>
      <sheetName val="BOQ"/>
      <sheetName val="สรุปโครงสร้าง(ไม่รวมพื้นPTS"/>
      <sheetName val="โครงเหล็กรูปพรรณ"/>
      <sheetName val="ฐานราก"/>
      <sheetName val="เสาคสล."/>
      <sheetName val="คานคสล."/>
      <sheetName val="พื้นคสล.RC"/>
      <sheetName val="โครงสร้างพื้นPTS"/>
      <sheetName val="พื้นคสล. PTS"/>
      <sheetName val="บันไดรวม"/>
      <sheetName val="ผนังคสลช่องลิฟท์+รับแรง"/>
      <sheetName val="@"/>
      <sheetName val="Sheet1"/>
      <sheetName val="Sheet2"/>
    </sheetNames>
    <sheetDataSet>
      <sheetData sheetId="0"/>
      <sheetData sheetId="1"/>
      <sheetData sheetId="2"/>
      <sheetData sheetId="3"/>
      <sheetData sheetId="4">
        <row r="7">
          <cell r="Q7">
            <v>57.223330000000004</v>
          </cell>
        </row>
      </sheetData>
      <sheetData sheetId="5">
        <row r="8">
          <cell r="B8" t="str">
            <v xml:space="preserve">WF  300x200 -000Kg/m </v>
          </cell>
        </row>
        <row r="14">
          <cell r="B14" t="str">
            <v>PLATE 300x300x20mm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42"/>
  <sheetViews>
    <sheetView showWhiteSpace="0" view="pageBreakPreview" topLeftCell="A11" zoomScaleNormal="100" zoomScaleSheetLayoutView="100" workbookViewId="0">
      <selection activeCell="R11" sqref="R11"/>
    </sheetView>
  </sheetViews>
  <sheetFormatPr defaultColWidth="9.1640625" defaultRowHeight="21"/>
  <cols>
    <col min="1" max="1" width="2.6640625" style="3" customWidth="1"/>
    <col min="2" max="2" width="8.1640625" style="3" customWidth="1"/>
    <col min="3" max="3" width="13.5" style="3" customWidth="1"/>
    <col min="4" max="4" width="11" style="3" customWidth="1"/>
    <col min="5" max="5" width="12.83203125" style="3" customWidth="1"/>
    <col min="6" max="6" width="15" style="3" customWidth="1"/>
    <col min="7" max="7" width="12.83203125" style="3" customWidth="1"/>
    <col min="8" max="8" width="21.1640625" style="3" customWidth="1"/>
    <col min="9" max="9" width="20.6640625" style="3" customWidth="1"/>
    <col min="10" max="10" width="5.6640625" style="3" customWidth="1"/>
    <col min="24" max="16384" width="9.1640625" style="3"/>
  </cols>
  <sheetData>
    <row r="1" spans="2:10">
      <c r="J1" s="456" t="s">
        <v>1424</v>
      </c>
    </row>
    <row r="2" spans="2:10" ht="28.5" customHeight="1">
      <c r="B2" s="1039" t="s">
        <v>43</v>
      </c>
      <c r="C2" s="1039"/>
      <c r="D2" s="1039"/>
      <c r="E2" s="1039"/>
      <c r="F2" s="1039"/>
      <c r="G2" s="1039"/>
      <c r="H2" s="1039"/>
      <c r="I2" s="1039"/>
      <c r="J2" s="1039"/>
    </row>
    <row r="3" spans="2:10" ht="25.5" customHeight="1">
      <c r="B3" s="446" t="s">
        <v>1410</v>
      </c>
      <c r="C3" s="114"/>
      <c r="D3" s="114"/>
      <c r="E3" s="114"/>
      <c r="F3" s="115"/>
      <c r="G3" s="115"/>
      <c r="H3" s="115"/>
      <c r="I3" s="115"/>
      <c r="J3" s="115"/>
    </row>
    <row r="4" spans="2:10" ht="22.5" customHeight="1">
      <c r="B4" s="116" t="s">
        <v>24</v>
      </c>
      <c r="C4" s="117" t="s">
        <v>22</v>
      </c>
      <c r="D4" s="118"/>
      <c r="E4" s="117" t="s">
        <v>870</v>
      </c>
      <c r="F4" s="119"/>
      <c r="G4" s="120"/>
      <c r="H4" s="120"/>
      <c r="I4" s="119"/>
      <c r="J4" s="121"/>
    </row>
    <row r="5" spans="2:10" ht="22.5" customHeight="1">
      <c r="B5" s="122" t="s">
        <v>24</v>
      </c>
      <c r="C5" s="123" t="s">
        <v>37</v>
      </c>
      <c r="D5" s="124"/>
      <c r="E5" s="125" t="s">
        <v>181</v>
      </c>
      <c r="F5" s="126"/>
      <c r="G5" s="126"/>
      <c r="H5" s="127"/>
      <c r="I5" s="127"/>
      <c r="J5" s="128"/>
    </row>
    <row r="6" spans="2:10" ht="22.5" customHeight="1">
      <c r="B6" s="122"/>
      <c r="C6" s="123" t="s">
        <v>5</v>
      </c>
      <c r="D6" s="129"/>
      <c r="E6" s="129"/>
      <c r="F6" s="130" t="s">
        <v>170</v>
      </c>
      <c r="G6" s="126"/>
      <c r="H6" s="126"/>
      <c r="I6" s="129"/>
      <c r="J6" s="131"/>
    </row>
    <row r="7" spans="2:10" ht="22.5" customHeight="1">
      <c r="B7" s="122"/>
      <c r="C7" s="123" t="s">
        <v>15</v>
      </c>
      <c r="D7" s="125" t="s">
        <v>1364</v>
      </c>
      <c r="E7" s="129"/>
      <c r="F7" s="132" t="s">
        <v>18</v>
      </c>
      <c r="G7" s="133"/>
      <c r="H7" s="134" t="s">
        <v>49</v>
      </c>
      <c r="I7" s="135">
        <v>0</v>
      </c>
      <c r="J7" s="136" t="s">
        <v>23</v>
      </c>
    </row>
    <row r="8" spans="2:10" ht="22.5" customHeight="1">
      <c r="B8" s="122"/>
      <c r="C8" s="127" t="s">
        <v>7</v>
      </c>
      <c r="D8" s="129"/>
      <c r="E8" s="137" t="s">
        <v>8</v>
      </c>
      <c r="F8" s="138"/>
      <c r="G8" s="126" t="s">
        <v>9</v>
      </c>
      <c r="H8" s="134" t="s">
        <v>46</v>
      </c>
      <c r="I8" s="135">
        <v>4</v>
      </c>
      <c r="J8" s="136" t="s">
        <v>44</v>
      </c>
    </row>
    <row r="9" spans="2:10" ht="22.5" customHeight="1">
      <c r="B9" s="122"/>
      <c r="C9" s="127" t="s">
        <v>1369</v>
      </c>
      <c r="D9" s="129"/>
      <c r="E9" s="126"/>
      <c r="F9" s="126"/>
      <c r="G9" s="126"/>
      <c r="H9" s="447" t="s">
        <v>70</v>
      </c>
      <c r="I9" s="139" t="s">
        <v>1379</v>
      </c>
      <c r="J9" s="140"/>
    </row>
    <row r="10" spans="2:10" ht="22.5" customHeight="1">
      <c r="B10" s="122"/>
      <c r="C10" s="127" t="s">
        <v>1426</v>
      </c>
      <c r="D10" s="129"/>
      <c r="E10" s="115"/>
      <c r="F10" s="115"/>
      <c r="G10" s="115"/>
      <c r="H10" s="127"/>
      <c r="I10" s="139"/>
      <c r="J10" s="140"/>
    </row>
    <row r="11" spans="2:10" ht="22.5" customHeight="1">
      <c r="B11" s="141"/>
      <c r="C11" s="142" t="s">
        <v>867</v>
      </c>
      <c r="D11" s="224"/>
      <c r="E11" s="144"/>
      <c r="F11" s="144"/>
      <c r="G11" s="455"/>
      <c r="H11" s="144" t="s">
        <v>1427</v>
      </c>
      <c r="I11" s="145"/>
      <c r="J11" s="146"/>
    </row>
    <row r="12" spans="2:10" ht="22.5" customHeight="1">
      <c r="B12" s="147" t="s">
        <v>667</v>
      </c>
      <c r="C12" s="148"/>
      <c r="D12" s="115"/>
      <c r="E12" s="149"/>
      <c r="F12" s="150"/>
      <c r="G12" s="150"/>
      <c r="H12" s="151"/>
      <c r="I12" s="151"/>
      <c r="J12" s="152"/>
    </row>
    <row r="13" spans="2:10" ht="21.6" customHeight="1">
      <c r="B13" s="153" t="s">
        <v>1411</v>
      </c>
      <c r="C13" s="154"/>
      <c r="D13" s="155"/>
      <c r="E13" s="156"/>
      <c r="F13" s="157"/>
      <c r="G13" s="157"/>
      <c r="H13" s="157"/>
      <c r="I13" s="156"/>
      <c r="J13" s="158"/>
    </row>
    <row r="14" spans="2:10" ht="7.15" hidden="1" customHeight="1">
      <c r="B14" s="159"/>
      <c r="C14" s="160"/>
      <c r="D14" s="161"/>
      <c r="E14" s="161"/>
      <c r="F14" s="162"/>
      <c r="G14" s="162"/>
      <c r="H14" s="162"/>
      <c r="I14" s="161"/>
      <c r="J14" s="163"/>
    </row>
    <row r="15" spans="2:10" ht="24.75" customHeight="1">
      <c r="B15" s="164" t="s">
        <v>10</v>
      </c>
      <c r="C15" s="165" t="s">
        <v>25</v>
      </c>
      <c r="D15" s="166"/>
      <c r="E15" s="166"/>
      <c r="F15" s="166"/>
      <c r="G15" s="1040" t="s">
        <v>45</v>
      </c>
      <c r="H15" s="1041"/>
      <c r="I15" s="1042" t="s">
        <v>26</v>
      </c>
      <c r="J15" s="1043"/>
    </row>
    <row r="16" spans="2:10" ht="22.5" customHeight="1">
      <c r="B16" s="167" t="s">
        <v>24</v>
      </c>
      <c r="C16" s="168"/>
      <c r="D16" s="169"/>
      <c r="E16" s="169"/>
      <c r="F16" s="170"/>
      <c r="G16" s="171"/>
      <c r="H16" s="171" t="s">
        <v>531</v>
      </c>
      <c r="I16" s="172"/>
      <c r="J16" s="171"/>
    </row>
    <row r="17" spans="1:23" ht="24" customHeight="1">
      <c r="B17" s="173">
        <v>1</v>
      </c>
      <c r="C17" s="174" t="s">
        <v>81</v>
      </c>
      <c r="D17" s="175"/>
      <c r="E17" s="176"/>
      <c r="F17" s="176"/>
      <c r="G17" s="177"/>
      <c r="H17" s="227">
        <f>สรุปส่วนงาน!F51</f>
        <v>0</v>
      </c>
      <c r="I17" s="1046"/>
      <c r="J17" s="1047"/>
    </row>
    <row r="18" spans="1:23" ht="24" customHeight="1">
      <c r="B18" s="178"/>
      <c r="C18" s="179" t="s">
        <v>11</v>
      </c>
      <c r="D18" s="144"/>
      <c r="E18" s="180"/>
      <c r="F18" s="410">
        <v>1.1788000000000001</v>
      </c>
      <c r="G18" s="181"/>
      <c r="H18" s="228">
        <f>H17*$F$18</f>
        <v>0</v>
      </c>
      <c r="I18" s="1050"/>
      <c r="J18" s="1051"/>
    </row>
    <row r="19" spans="1:23" ht="24" customHeight="1">
      <c r="B19" s="173">
        <v>2</v>
      </c>
      <c r="C19" s="174" t="s">
        <v>82</v>
      </c>
      <c r="D19" s="175"/>
      <c r="E19" s="176"/>
      <c r="F19" s="176"/>
      <c r="G19" s="182"/>
      <c r="H19" s="227">
        <f>สรุปส่วนงาน!F61</f>
        <v>0</v>
      </c>
      <c r="I19" s="183"/>
      <c r="J19" s="184"/>
    </row>
    <row r="20" spans="1:23" ht="24" customHeight="1">
      <c r="B20" s="178"/>
      <c r="C20" s="179" t="s">
        <v>173</v>
      </c>
      <c r="D20" s="143"/>
      <c r="E20" s="185"/>
      <c r="F20" s="185" t="s">
        <v>12</v>
      </c>
      <c r="G20" s="181"/>
      <c r="H20" s="228">
        <f>H19*1.07</f>
        <v>0</v>
      </c>
      <c r="I20" s="186"/>
      <c r="J20" s="187"/>
    </row>
    <row r="21" spans="1:23" ht="24" customHeight="1">
      <c r="B21" s="173">
        <v>3</v>
      </c>
      <c r="C21" s="188" t="s">
        <v>96</v>
      </c>
      <c r="D21" s="157"/>
      <c r="E21" s="189"/>
      <c r="F21" s="189"/>
      <c r="G21" s="181"/>
      <c r="H21" s="227">
        <f>สรุปส่วนงาน!F66</f>
        <v>0</v>
      </c>
      <c r="I21" s="190"/>
      <c r="J21" s="191"/>
    </row>
    <row r="22" spans="1:23" ht="24" customHeight="1">
      <c r="B22" s="164"/>
      <c r="C22" s="192"/>
      <c r="D22" s="157"/>
      <c r="E22" s="189"/>
      <c r="F22" s="189"/>
      <c r="G22" s="181"/>
      <c r="H22" s="228"/>
      <c r="I22" s="190"/>
      <c r="J22" s="191"/>
    </row>
    <row r="23" spans="1:23" ht="24" customHeight="1">
      <c r="B23" s="193" t="s">
        <v>97</v>
      </c>
      <c r="C23" s="194" t="s">
        <v>98</v>
      </c>
      <c r="D23" s="195"/>
      <c r="E23" s="195"/>
      <c r="F23" s="196"/>
      <c r="G23" s="62"/>
      <c r="H23" s="229">
        <f>H18+H20+H21</f>
        <v>0</v>
      </c>
      <c r="I23" s="197"/>
      <c r="J23" s="198"/>
    </row>
    <row r="24" spans="1:23" ht="25.5" customHeight="1">
      <c r="B24" s="199" t="s">
        <v>83</v>
      </c>
      <c r="C24" s="200"/>
      <c r="D24" s="201"/>
      <c r="E24" s="201"/>
      <c r="F24" s="169"/>
      <c r="G24" s="62"/>
      <c r="H24" s="229">
        <f>H23</f>
        <v>0</v>
      </c>
      <c r="I24" s="1044"/>
      <c r="J24" s="1045"/>
    </row>
    <row r="25" spans="1:23" ht="24" customHeight="1">
      <c r="B25" s="220"/>
      <c r="C25" s="221"/>
      <c r="D25" s="223" t="s">
        <v>180</v>
      </c>
      <c r="E25" s="222"/>
      <c r="F25" s="1052" t="str">
        <f>BAHTTEXT(H24)</f>
        <v>ศูนย์บาทถ้วน</v>
      </c>
      <c r="G25" s="1052"/>
      <c r="H25" s="1052"/>
      <c r="I25" s="1052"/>
      <c r="J25" s="1053"/>
    </row>
    <row r="26" spans="1:23" ht="25.5" customHeight="1">
      <c r="B26" s="200"/>
      <c r="C26" s="168" t="s">
        <v>49</v>
      </c>
      <c r="D26" s="202">
        <v>0</v>
      </c>
      <c r="E26" s="203" t="s">
        <v>23</v>
      </c>
      <c r="F26" s="204" t="s">
        <v>13</v>
      </c>
      <c r="G26" s="205"/>
      <c r="H26" s="206"/>
      <c r="I26" s="207" t="s">
        <v>84</v>
      </c>
      <c r="J26" s="208"/>
    </row>
    <row r="27" spans="1:23" ht="6.75" customHeight="1">
      <c r="B27" s="209"/>
      <c r="C27" s="209"/>
      <c r="D27" s="209"/>
      <c r="E27" s="209"/>
      <c r="F27" s="209"/>
      <c r="G27" s="115"/>
      <c r="H27" s="210"/>
      <c r="I27" s="209"/>
      <c r="J27" s="115"/>
    </row>
    <row r="28" spans="1:23" s="63" customFormat="1" ht="24.75" customHeight="1">
      <c r="A28" s="1049" t="s">
        <v>1406</v>
      </c>
      <c r="B28" s="1049"/>
      <c r="C28" s="1049"/>
      <c r="D28" s="1049"/>
      <c r="E28" s="1049"/>
      <c r="F28" s="1049"/>
      <c r="G28" s="1049"/>
      <c r="H28" s="1049"/>
      <c r="I28" s="1049"/>
      <c r="J28" s="450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s="63" customFormat="1" ht="18.75" customHeight="1">
      <c r="A29" s="1048" t="s">
        <v>1416</v>
      </c>
      <c r="B29" s="1048"/>
      <c r="C29" s="1048"/>
      <c r="D29" s="1048"/>
      <c r="E29" s="1048"/>
      <c r="F29" s="1048"/>
      <c r="G29" s="1048"/>
      <c r="H29" s="1048"/>
      <c r="I29" s="1048"/>
      <c r="J29" s="451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s="63" customFormat="1" ht="18.75" customHeight="1">
      <c r="A30" s="1048" t="s">
        <v>1407</v>
      </c>
      <c r="B30" s="1048"/>
      <c r="C30" s="1048"/>
      <c r="D30" s="1048"/>
      <c r="E30" s="1048"/>
      <c r="F30" s="1048"/>
      <c r="G30" s="1048"/>
      <c r="H30" s="1048"/>
      <c r="I30" s="1048"/>
      <c r="J30" s="451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s="63" customFormat="1" ht="22.5" customHeight="1">
      <c r="A31" s="1048" t="s">
        <v>1408</v>
      </c>
      <c r="B31" s="1048"/>
      <c r="C31" s="1048"/>
      <c r="D31" s="1048"/>
      <c r="E31" s="1048"/>
      <c r="F31" s="1048"/>
      <c r="G31" s="1048"/>
      <c r="H31" s="1048"/>
      <c r="I31" s="1048"/>
      <c r="J31" s="45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s="1" customFormat="1" ht="21" customHeight="1">
      <c r="A32" s="1055" t="s">
        <v>1409</v>
      </c>
      <c r="B32" s="1056"/>
      <c r="C32" s="1056"/>
      <c r="D32" s="1056"/>
      <c r="E32" s="1056"/>
      <c r="F32" s="1056"/>
      <c r="G32" s="1055" t="s">
        <v>1409</v>
      </c>
      <c r="H32" s="1056"/>
      <c r="I32" s="1056"/>
      <c r="J32" s="1056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s="2" customFormat="1" ht="21" customHeight="1">
      <c r="A33" s="1054" t="s">
        <v>1414</v>
      </c>
      <c r="B33" s="1054"/>
      <c r="C33" s="1054"/>
      <c r="D33" s="1054"/>
      <c r="E33" s="1054"/>
      <c r="F33" s="1054"/>
      <c r="G33" s="1054" t="s">
        <v>1412</v>
      </c>
      <c r="H33" s="1054"/>
      <c r="I33" s="1054"/>
      <c r="J33" s="1054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s="2" customFormat="1" ht="21" customHeight="1">
      <c r="A34" s="1054" t="s">
        <v>1415</v>
      </c>
      <c r="B34" s="1054"/>
      <c r="C34" s="1054"/>
      <c r="D34" s="1054"/>
      <c r="E34" s="1054"/>
      <c r="F34" s="1054"/>
      <c r="G34" s="1054" t="s">
        <v>1413</v>
      </c>
      <c r="H34" s="1054"/>
      <c r="I34" s="1054"/>
      <c r="J34" s="105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2" customFormat="1" ht="21" customHeight="1">
      <c r="A35" s="1055" t="s">
        <v>1409</v>
      </c>
      <c r="B35" s="1056"/>
      <c r="C35" s="1056"/>
      <c r="D35" s="1056"/>
      <c r="E35" s="1056"/>
      <c r="F35" s="1056"/>
      <c r="G35" s="1055" t="s">
        <v>1409</v>
      </c>
      <c r="H35" s="1056"/>
      <c r="I35" s="1056"/>
      <c r="J35" s="1056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2" customFormat="1" ht="21" customHeight="1">
      <c r="A36" s="1054" t="s">
        <v>1417</v>
      </c>
      <c r="B36" s="1054"/>
      <c r="C36" s="1054"/>
      <c r="D36" s="1054"/>
      <c r="E36" s="1054"/>
      <c r="F36" s="1054"/>
      <c r="G36" s="1054" t="s">
        <v>1418</v>
      </c>
      <c r="H36" s="1054"/>
      <c r="I36" s="1054"/>
      <c r="J36" s="1054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454" customFormat="1" ht="21" customHeight="1">
      <c r="A37" s="1055" t="s">
        <v>1409</v>
      </c>
      <c r="B37" s="1056"/>
      <c r="C37" s="1056"/>
      <c r="D37" s="1056"/>
      <c r="E37" s="1056"/>
      <c r="F37" s="1056"/>
      <c r="G37" s="1055" t="s">
        <v>1409</v>
      </c>
      <c r="H37" s="1056"/>
      <c r="I37" s="1056"/>
      <c r="J37" s="1056"/>
      <c r="K37" s="453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</row>
    <row r="38" spans="1:23" ht="21" customHeight="1">
      <c r="A38" s="1054" t="s">
        <v>1419</v>
      </c>
      <c r="B38" s="1054"/>
      <c r="C38" s="1054"/>
      <c r="D38" s="1054"/>
      <c r="E38" s="1054"/>
      <c r="F38" s="1054"/>
      <c r="G38" s="1054" t="s">
        <v>1420</v>
      </c>
      <c r="H38" s="1054"/>
      <c r="I38" s="1054"/>
      <c r="J38" s="1054"/>
    </row>
    <row r="39" spans="1:23" s="452" customFormat="1" ht="21" customHeight="1">
      <c r="A39" s="1055" t="s">
        <v>1409</v>
      </c>
      <c r="B39" s="1056"/>
      <c r="C39" s="1056"/>
      <c r="D39" s="1056"/>
      <c r="E39" s="1056"/>
      <c r="F39" s="1056"/>
      <c r="G39" s="1055" t="s">
        <v>1409</v>
      </c>
      <c r="H39" s="1056"/>
      <c r="I39" s="1056"/>
      <c r="J39" s="1056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</row>
    <row r="40" spans="1:23" ht="21" customHeight="1">
      <c r="A40" s="1054" t="s">
        <v>1421</v>
      </c>
      <c r="B40" s="1054"/>
      <c r="C40" s="1054"/>
      <c r="D40" s="1054"/>
      <c r="E40" s="1054"/>
      <c r="F40" s="1054"/>
      <c r="G40" s="1054" t="s">
        <v>1422</v>
      </c>
      <c r="H40" s="1054"/>
      <c r="I40" s="1054"/>
      <c r="J40" s="1054"/>
    </row>
    <row r="41" spans="1:23" s="452" customFormat="1" ht="21" customHeight="1">
      <c r="A41" s="1055" t="s">
        <v>1409</v>
      </c>
      <c r="B41" s="1056"/>
      <c r="C41" s="1056"/>
      <c r="D41" s="1056"/>
      <c r="E41" s="1056"/>
      <c r="F41" s="1056"/>
      <c r="G41" s="3"/>
      <c r="H41" s="3"/>
      <c r="I41" s="3"/>
      <c r="J41" s="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</row>
    <row r="42" spans="1:23" ht="21" customHeight="1">
      <c r="A42" s="1054" t="s">
        <v>1423</v>
      </c>
      <c r="B42" s="1054"/>
      <c r="C42" s="1054"/>
      <c r="D42" s="1054"/>
      <c r="E42" s="1054"/>
      <c r="F42" s="1054"/>
    </row>
  </sheetData>
  <mergeCells count="31">
    <mergeCell ref="A37:F37"/>
    <mergeCell ref="A38:F38"/>
    <mergeCell ref="G37:J37"/>
    <mergeCell ref="G38:J38"/>
    <mergeCell ref="A35:F35"/>
    <mergeCell ref="A36:F36"/>
    <mergeCell ref="G35:J35"/>
    <mergeCell ref="G36:J36"/>
    <mergeCell ref="A42:F42"/>
    <mergeCell ref="A39:F39"/>
    <mergeCell ref="A40:F40"/>
    <mergeCell ref="G39:J39"/>
    <mergeCell ref="G40:J40"/>
    <mergeCell ref="A41:F41"/>
    <mergeCell ref="A33:F33"/>
    <mergeCell ref="A34:F34"/>
    <mergeCell ref="G32:J32"/>
    <mergeCell ref="G33:J33"/>
    <mergeCell ref="G34:J34"/>
    <mergeCell ref="A32:F32"/>
    <mergeCell ref="A30:I30"/>
    <mergeCell ref="A31:I31"/>
    <mergeCell ref="A28:I28"/>
    <mergeCell ref="A29:I29"/>
    <mergeCell ref="I18:J18"/>
    <mergeCell ref="F25:J25"/>
    <mergeCell ref="B2:J2"/>
    <mergeCell ref="G15:H15"/>
    <mergeCell ref="I15:J15"/>
    <mergeCell ref="I24:J24"/>
    <mergeCell ref="I17:J17"/>
  </mergeCells>
  <phoneticPr fontId="3" type="noConversion"/>
  <pageMargins left="0.261811024" right="0.25" top="0.34055118099999998" bottom="0.196850393700787" header="0.39370078740157499" footer="0.118110236220472"/>
  <pageSetup paperSize="9" scale="95" orientation="portrait" r:id="rId1"/>
  <headerFooter alignWithMargins="0">
    <oddHeader xml:space="preserve">&amp;R&amp;"TH SarabunPSK,ธรรมดา"แบบ ปร.6 (ปร.5ก+ปร.5ข)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  <pageSetUpPr fitToPage="1"/>
  </sheetPr>
  <dimension ref="B1:G66"/>
  <sheetViews>
    <sheetView showGridLines="0" view="pageBreakPreview" zoomScale="96" zoomScaleNormal="100" zoomScaleSheetLayoutView="96" workbookViewId="0">
      <selection activeCell="F14" sqref="F14"/>
    </sheetView>
  </sheetViews>
  <sheetFormatPr defaultColWidth="9.1640625" defaultRowHeight="21"/>
  <cols>
    <col min="1" max="1" width="2.5" style="5" customWidth="1"/>
    <col min="2" max="2" width="11.6640625" style="5" customWidth="1"/>
    <col min="3" max="3" width="14.1640625" style="5" customWidth="1"/>
    <col min="4" max="4" width="74.1640625" style="5" customWidth="1"/>
    <col min="5" max="5" width="16.83203125" style="5" customWidth="1"/>
    <col min="6" max="6" width="23.83203125" style="5" customWidth="1"/>
    <col min="7" max="7" width="13.5" style="5" customWidth="1"/>
    <col min="8" max="16384" width="9.1640625" style="5"/>
  </cols>
  <sheetData>
    <row r="1" spans="2:7" ht="19.5" customHeight="1"/>
    <row r="2" spans="2:7" ht="36" customHeight="1">
      <c r="B2" s="1057" t="s">
        <v>52</v>
      </c>
      <c r="C2" s="1057"/>
      <c r="D2" s="1057"/>
      <c r="E2" s="1057"/>
      <c r="F2" s="1057"/>
      <c r="G2" s="1057"/>
    </row>
    <row r="3" spans="2:7" ht="30" customHeight="1">
      <c r="B3" s="6" t="s">
        <v>47</v>
      </c>
      <c r="C3" s="7"/>
      <c r="D3" s="225" t="s">
        <v>207</v>
      </c>
      <c r="E3" s="8" t="s">
        <v>15</v>
      </c>
      <c r="F3" s="1062" t="s">
        <v>1364</v>
      </c>
      <c r="G3" s="1063"/>
    </row>
    <row r="4" spans="2:7" ht="29.25" customHeight="1">
      <c r="B4" s="6" t="s">
        <v>48</v>
      </c>
      <c r="C4" s="9"/>
      <c r="D4" s="226" t="s">
        <v>181</v>
      </c>
      <c r="E4" s="113" t="s">
        <v>38</v>
      </c>
      <c r="F4" s="1064"/>
      <c r="G4" s="1065"/>
    </row>
    <row r="5" spans="2:7" ht="26.25" customHeight="1">
      <c r="B5" s="10" t="s">
        <v>28</v>
      </c>
      <c r="C5" s="1060" t="s">
        <v>25</v>
      </c>
      <c r="D5" s="1061"/>
      <c r="E5" s="448"/>
      <c r="F5" s="448" t="s">
        <v>53</v>
      </c>
      <c r="G5" s="10" t="s">
        <v>26</v>
      </c>
    </row>
    <row r="6" spans="2:7" ht="27.75" customHeight="1">
      <c r="B6" s="11" t="s">
        <v>24</v>
      </c>
      <c r="C6" s="12" t="s">
        <v>24</v>
      </c>
      <c r="D6" s="12" t="s">
        <v>24</v>
      </c>
      <c r="E6" s="449"/>
      <c r="F6" s="449"/>
      <c r="G6" s="11" t="s">
        <v>24</v>
      </c>
    </row>
    <row r="7" spans="2:7" ht="22.5" customHeight="1">
      <c r="B7" s="13"/>
      <c r="C7" s="1058" t="s">
        <v>78</v>
      </c>
      <c r="D7" s="1059"/>
      <c r="E7" s="14"/>
      <c r="F7" s="15"/>
      <c r="G7" s="16" t="s">
        <v>24</v>
      </c>
    </row>
    <row r="8" spans="2:7" ht="22.5" customHeight="1">
      <c r="B8" s="17">
        <v>1</v>
      </c>
      <c r="C8" s="18" t="s">
        <v>108</v>
      </c>
      <c r="D8" s="19"/>
      <c r="E8" s="20"/>
      <c r="F8" s="21"/>
      <c r="G8" s="22" t="s">
        <v>24</v>
      </c>
    </row>
    <row r="9" spans="2:7" ht="22.5" customHeight="1">
      <c r="B9" s="23"/>
      <c r="C9" s="19" t="s">
        <v>54</v>
      </c>
      <c r="D9" s="19"/>
      <c r="E9" s="20"/>
      <c r="F9" s="21"/>
      <c r="G9" s="22"/>
    </row>
    <row r="10" spans="2:7" ht="22.5" customHeight="1">
      <c r="B10" s="23"/>
      <c r="C10" s="24">
        <v>1.1000000000000001</v>
      </c>
      <c r="D10" s="19" t="s">
        <v>79</v>
      </c>
      <c r="E10" s="20"/>
      <c r="F10" s="211"/>
      <c r="G10" s="22"/>
    </row>
    <row r="11" spans="2:7" ht="22.5" customHeight="1">
      <c r="B11" s="23" t="s">
        <v>24</v>
      </c>
      <c r="C11" s="24"/>
      <c r="D11" s="19" t="s">
        <v>182</v>
      </c>
      <c r="E11" s="20"/>
      <c r="F11" s="212">
        <f>BOQ!L48</f>
        <v>0</v>
      </c>
      <c r="G11" s="22"/>
    </row>
    <row r="12" spans="2:7" ht="22.5" customHeight="1">
      <c r="B12" s="23"/>
      <c r="C12" s="24"/>
      <c r="D12" s="4" t="s">
        <v>99</v>
      </c>
      <c r="E12" s="20"/>
      <c r="F12" s="212">
        <f>BOQ!L65</f>
        <v>0</v>
      </c>
      <c r="G12" s="22"/>
    </row>
    <row r="13" spans="2:7" ht="22.5" customHeight="1">
      <c r="B13" s="23" t="s">
        <v>24</v>
      </c>
      <c r="C13" s="19">
        <v>1.2</v>
      </c>
      <c r="D13" s="19" t="s">
        <v>55</v>
      </c>
      <c r="E13" s="20"/>
      <c r="F13" s="211"/>
      <c r="G13" s="22"/>
    </row>
    <row r="14" spans="2:7" ht="22.5" customHeight="1">
      <c r="B14" s="23"/>
      <c r="C14" s="19"/>
      <c r="D14" s="19" t="s">
        <v>72</v>
      </c>
      <c r="E14" s="20"/>
      <c r="F14" s="212">
        <f>BOQ!L77</f>
        <v>0</v>
      </c>
      <c r="G14" s="22"/>
    </row>
    <row r="15" spans="2:7" ht="22.5" customHeight="1">
      <c r="B15" s="23"/>
      <c r="C15" s="25"/>
      <c r="D15" s="26" t="s">
        <v>19</v>
      </c>
      <c r="E15" s="20"/>
      <c r="F15" s="212">
        <f>BOQ!L104</f>
        <v>0</v>
      </c>
      <c r="G15" s="22"/>
    </row>
    <row r="16" spans="2:7" ht="22.5" customHeight="1">
      <c r="B16" s="23"/>
      <c r="C16" s="27"/>
      <c r="D16" s="26" t="s">
        <v>0</v>
      </c>
      <c r="E16" s="20"/>
      <c r="F16" s="212">
        <f>BOQ!L142</f>
        <v>0</v>
      </c>
      <c r="G16" s="22"/>
    </row>
    <row r="17" spans="2:7" ht="22.5" customHeight="1">
      <c r="B17" s="23"/>
      <c r="C17" s="27"/>
      <c r="D17" s="26" t="s">
        <v>1</v>
      </c>
      <c r="E17" s="20"/>
      <c r="F17" s="212">
        <f>BOQ!L182</f>
        <v>0</v>
      </c>
      <c r="G17" s="22"/>
    </row>
    <row r="18" spans="2:7" ht="22.5" customHeight="1">
      <c r="B18" s="23"/>
      <c r="C18" s="27"/>
      <c r="D18" s="26" t="s">
        <v>400</v>
      </c>
      <c r="E18" s="20"/>
      <c r="F18" s="212">
        <f>BOQ!L268</f>
        <v>0</v>
      </c>
      <c r="G18" s="22"/>
    </row>
    <row r="19" spans="2:7" ht="22.5" customHeight="1">
      <c r="B19" s="23"/>
      <c r="C19" s="27"/>
      <c r="D19" s="26" t="s">
        <v>482</v>
      </c>
      <c r="E19" s="20"/>
      <c r="F19" s="212">
        <f>BOQ!L303</f>
        <v>0</v>
      </c>
      <c r="G19" s="22"/>
    </row>
    <row r="20" spans="2:7" ht="22.5" customHeight="1">
      <c r="B20" s="23"/>
      <c r="C20" s="27"/>
      <c r="D20" s="26" t="s">
        <v>499</v>
      </c>
      <c r="E20" s="20"/>
      <c r="F20" s="212">
        <f>BOQ!L309</f>
        <v>0</v>
      </c>
      <c r="G20" s="22"/>
    </row>
    <row r="21" spans="2:7" ht="22.5" customHeight="1">
      <c r="B21" s="23"/>
      <c r="C21" s="27"/>
      <c r="D21" s="26" t="s">
        <v>502</v>
      </c>
      <c r="E21" s="20"/>
      <c r="F21" s="212">
        <f>BOQ!L354</f>
        <v>0</v>
      </c>
      <c r="G21" s="22"/>
    </row>
    <row r="22" spans="2:7" ht="22.5" customHeight="1">
      <c r="B22" s="23"/>
      <c r="C22" s="19"/>
      <c r="D22" s="28" t="s">
        <v>102</v>
      </c>
      <c r="E22" s="20"/>
      <c r="F22" s="212">
        <f>BOQ!L366</f>
        <v>0</v>
      </c>
      <c r="G22" s="22"/>
    </row>
    <row r="23" spans="2:7" ht="22.5" customHeight="1">
      <c r="B23" s="23"/>
      <c r="C23" s="24">
        <v>1.3</v>
      </c>
      <c r="D23" s="19" t="s">
        <v>866</v>
      </c>
      <c r="E23" s="20"/>
      <c r="F23" s="212">
        <f>BOQ!L529</f>
        <v>0</v>
      </c>
      <c r="G23" s="22"/>
    </row>
    <row r="24" spans="2:7" ht="22.5" customHeight="1">
      <c r="B24" s="23"/>
      <c r="C24" s="19">
        <v>1.4</v>
      </c>
      <c r="D24" s="19" t="s">
        <v>3</v>
      </c>
      <c r="E24" s="20"/>
      <c r="F24" s="211"/>
      <c r="G24" s="22"/>
    </row>
    <row r="25" spans="2:7" ht="22.5" customHeight="1">
      <c r="B25" s="23" t="s">
        <v>24</v>
      </c>
      <c r="C25" s="19"/>
      <c r="D25" s="4" t="s">
        <v>162</v>
      </c>
      <c r="E25" s="20"/>
      <c r="F25" s="422">
        <f>BOQ!L718</f>
        <v>0</v>
      </c>
      <c r="G25" s="22" t="s">
        <v>50</v>
      </c>
    </row>
    <row r="26" spans="2:7" ht="22.5" customHeight="1">
      <c r="B26" s="23"/>
      <c r="C26" s="19"/>
      <c r="D26" s="112" t="s">
        <v>268</v>
      </c>
      <c r="E26" s="20"/>
      <c r="F26" s="422">
        <f>BOQ!L749</f>
        <v>0</v>
      </c>
      <c r="G26" s="22"/>
    </row>
    <row r="27" spans="2:7" ht="22.5" customHeight="1">
      <c r="B27" s="23"/>
      <c r="C27" s="19"/>
      <c r="D27" s="112" t="s">
        <v>298</v>
      </c>
      <c r="E27" s="20"/>
      <c r="F27" s="422">
        <f>BOQ!L780</f>
        <v>0</v>
      </c>
      <c r="G27" s="22"/>
    </row>
    <row r="28" spans="2:7" ht="22.5" customHeight="1">
      <c r="B28" s="23"/>
      <c r="C28" s="19"/>
      <c r="D28" s="19" t="s">
        <v>299</v>
      </c>
      <c r="E28" s="20"/>
      <c r="F28" s="422">
        <f>BOQ!L801</f>
        <v>0</v>
      </c>
      <c r="G28" s="22"/>
    </row>
    <row r="29" spans="2:7" ht="22.5" customHeight="1">
      <c r="B29" s="23"/>
      <c r="C29" s="19"/>
      <c r="D29" s="19" t="s">
        <v>300</v>
      </c>
      <c r="E29" s="20"/>
      <c r="F29" s="422">
        <f>BOQ!L817</f>
        <v>0</v>
      </c>
      <c r="G29" s="22"/>
    </row>
    <row r="30" spans="2:7" ht="22.5" customHeight="1">
      <c r="B30" s="23"/>
      <c r="C30" s="19"/>
      <c r="D30" s="19" t="s">
        <v>301</v>
      </c>
      <c r="E30" s="20"/>
      <c r="F30" s="422">
        <f>BOQ!L833</f>
        <v>0</v>
      </c>
      <c r="G30" s="22"/>
    </row>
    <row r="31" spans="2:7" ht="22.5" customHeight="1">
      <c r="B31" s="23"/>
      <c r="C31" s="19"/>
      <c r="D31" s="19" t="s">
        <v>864</v>
      </c>
      <c r="E31" s="20"/>
      <c r="F31" s="422">
        <f>BOQ!L859</f>
        <v>0</v>
      </c>
      <c r="G31" s="22"/>
    </row>
    <row r="32" spans="2:7" ht="22.5" customHeight="1">
      <c r="B32" s="23"/>
      <c r="C32" s="19"/>
      <c r="D32" s="19" t="s">
        <v>865</v>
      </c>
      <c r="E32" s="20"/>
      <c r="F32" s="422">
        <f>BOQ!L876</f>
        <v>0</v>
      </c>
      <c r="G32" s="22"/>
    </row>
    <row r="33" spans="2:7" ht="22.5" customHeight="1">
      <c r="B33" s="23"/>
      <c r="C33" s="19">
        <v>1.5</v>
      </c>
      <c r="D33" s="19" t="s">
        <v>93</v>
      </c>
      <c r="E33" s="20"/>
      <c r="F33" s="212">
        <f>BOQ!L1188</f>
        <v>0</v>
      </c>
      <c r="G33" s="22"/>
    </row>
    <row r="34" spans="2:7" ht="22.5" customHeight="1">
      <c r="B34" s="23"/>
      <c r="C34" s="19">
        <v>1.6</v>
      </c>
      <c r="D34" s="19" t="s">
        <v>94</v>
      </c>
      <c r="E34" s="20"/>
      <c r="F34" s="211"/>
      <c r="G34" s="22"/>
    </row>
    <row r="35" spans="2:7" ht="22.5" customHeight="1">
      <c r="B35" s="23" t="s">
        <v>50</v>
      </c>
      <c r="C35" s="19"/>
      <c r="D35" s="19" t="s">
        <v>171</v>
      </c>
      <c r="E35" s="20"/>
      <c r="F35" s="212">
        <f>BOQ!L1201</f>
        <v>0</v>
      </c>
      <c r="G35" s="22" t="s">
        <v>24</v>
      </c>
    </row>
    <row r="36" spans="2:7" ht="22.5" customHeight="1">
      <c r="B36" s="23"/>
      <c r="C36" s="19"/>
      <c r="D36" s="19" t="s">
        <v>724</v>
      </c>
      <c r="E36" s="20"/>
      <c r="F36" s="212">
        <f>BOQ!L1268</f>
        <v>0</v>
      </c>
      <c r="G36" s="22"/>
    </row>
    <row r="37" spans="2:7" ht="22.5" customHeight="1">
      <c r="B37" s="29"/>
      <c r="C37" s="30"/>
      <c r="D37" s="30"/>
      <c r="E37" s="31"/>
      <c r="F37" s="213"/>
      <c r="G37" s="32"/>
    </row>
    <row r="38" spans="2:7" ht="22.5" customHeight="1">
      <c r="B38" s="33"/>
      <c r="C38" s="34"/>
      <c r="D38" s="34"/>
      <c r="E38" s="35"/>
      <c r="F38" s="214"/>
      <c r="G38" s="36"/>
    </row>
    <row r="39" spans="2:7" ht="22.5" customHeight="1">
      <c r="B39" s="37" t="s">
        <v>24</v>
      </c>
      <c r="C39" s="38" t="s">
        <v>24</v>
      </c>
      <c r="D39" s="39" t="s">
        <v>56</v>
      </c>
      <c r="E39" s="40"/>
      <c r="F39" s="215">
        <f>SUM(F10:F38)</f>
        <v>0</v>
      </c>
      <c r="G39" s="41" t="s">
        <v>24</v>
      </c>
    </row>
    <row r="40" spans="2:7" ht="22.5" customHeight="1">
      <c r="B40" s="17">
        <v>2</v>
      </c>
      <c r="C40" s="18" t="s">
        <v>109</v>
      </c>
      <c r="D40" s="19"/>
      <c r="E40" s="20"/>
      <c r="F40" s="211"/>
      <c r="G40" s="22" t="s">
        <v>50</v>
      </c>
    </row>
    <row r="41" spans="2:7" ht="22.5" customHeight="1">
      <c r="B41" s="23"/>
      <c r="C41" s="19" t="s">
        <v>54</v>
      </c>
      <c r="D41" s="19"/>
      <c r="E41" s="20"/>
      <c r="F41" s="211"/>
      <c r="G41" s="22"/>
    </row>
    <row r="42" spans="2:7" ht="22.5" customHeight="1">
      <c r="B42" s="42"/>
      <c r="C42" s="24">
        <v>2.1</v>
      </c>
      <c r="D42" s="19" t="s">
        <v>80</v>
      </c>
      <c r="E42" s="20"/>
      <c r="F42" s="212">
        <f>BOQ!L1467</f>
        <v>0</v>
      </c>
      <c r="G42" s="22" t="s">
        <v>24</v>
      </c>
    </row>
    <row r="43" spans="2:7" ht="22.5" customHeight="1">
      <c r="B43" s="43"/>
      <c r="C43" s="44"/>
      <c r="D43" s="45"/>
      <c r="E43" s="46"/>
      <c r="F43" s="216"/>
      <c r="G43" s="47"/>
    </row>
    <row r="44" spans="2:7" ht="22.5" customHeight="1">
      <c r="B44" s="37" t="s">
        <v>24</v>
      </c>
      <c r="C44" s="48" t="s">
        <v>24</v>
      </c>
      <c r="D44" s="39" t="s">
        <v>57</v>
      </c>
      <c r="E44" s="40"/>
      <c r="F44" s="215">
        <f>SUM(F42:F43)</f>
        <v>0</v>
      </c>
      <c r="G44" s="41" t="s">
        <v>24</v>
      </c>
    </row>
    <row r="45" spans="2:7">
      <c r="B45" s="17">
        <v>3</v>
      </c>
      <c r="C45" s="18" t="s">
        <v>88</v>
      </c>
      <c r="D45" s="19"/>
      <c r="E45" s="20"/>
      <c r="F45" s="211"/>
      <c r="G45" s="22" t="s">
        <v>24</v>
      </c>
    </row>
    <row r="46" spans="2:7">
      <c r="B46" s="23"/>
      <c r="C46" s="19" t="s">
        <v>54</v>
      </c>
      <c r="D46" s="19"/>
      <c r="E46" s="20"/>
      <c r="F46" s="211"/>
      <c r="G46" s="22"/>
    </row>
    <row r="47" spans="2:7">
      <c r="B47" s="23"/>
      <c r="C47" s="24">
        <v>3.1</v>
      </c>
      <c r="D47" s="19" t="s">
        <v>51</v>
      </c>
      <c r="E47" s="20"/>
      <c r="F47" s="211">
        <v>0</v>
      </c>
      <c r="G47" s="22"/>
    </row>
    <row r="48" spans="2:7">
      <c r="B48" s="42"/>
      <c r="C48" s="24">
        <v>3.2</v>
      </c>
      <c r="D48" s="19" t="s">
        <v>89</v>
      </c>
      <c r="E48" s="20"/>
      <c r="F48" s="211">
        <v>0</v>
      </c>
      <c r="G48" s="22" t="s">
        <v>24</v>
      </c>
    </row>
    <row r="49" spans="2:7">
      <c r="B49" s="49"/>
      <c r="C49" s="44"/>
      <c r="D49" s="45"/>
      <c r="E49" s="46"/>
      <c r="F49" s="216"/>
      <c r="G49" s="47"/>
    </row>
    <row r="50" spans="2:7">
      <c r="B50" s="37" t="s">
        <v>24</v>
      </c>
      <c r="C50" s="38" t="s">
        <v>24</v>
      </c>
      <c r="D50" s="39" t="s">
        <v>58</v>
      </c>
      <c r="E50" s="40"/>
      <c r="F50" s="215">
        <f>SUM(F47:F49)</f>
        <v>0</v>
      </c>
      <c r="G50" s="41" t="s">
        <v>24</v>
      </c>
    </row>
    <row r="51" spans="2:7">
      <c r="B51" s="50"/>
      <c r="C51" s="1068" t="s">
        <v>59</v>
      </c>
      <c r="D51" s="1069"/>
      <c r="E51" s="51"/>
      <c r="F51" s="217">
        <f>SUM(F50,F44,F39)</f>
        <v>0</v>
      </c>
      <c r="G51" s="52" t="s">
        <v>24</v>
      </c>
    </row>
    <row r="52" spans="2:7">
      <c r="B52" s="53"/>
      <c r="C52" s="1070" t="s">
        <v>90</v>
      </c>
      <c r="D52" s="1071"/>
      <c r="E52" s="54"/>
      <c r="F52" s="218"/>
      <c r="G52" s="55"/>
    </row>
    <row r="53" spans="2:7">
      <c r="B53" s="56"/>
      <c r="C53" s="1072" t="s">
        <v>60</v>
      </c>
      <c r="D53" s="1067"/>
      <c r="E53" s="57"/>
      <c r="F53" s="219"/>
      <c r="G53" s="58"/>
    </row>
    <row r="54" spans="2:7">
      <c r="B54" s="23" t="s">
        <v>24</v>
      </c>
      <c r="C54" s="19">
        <v>2.1</v>
      </c>
      <c r="D54" s="19" t="s">
        <v>91</v>
      </c>
      <c r="E54" s="20"/>
      <c r="F54" s="212">
        <f>BOQ!L1474</f>
        <v>0</v>
      </c>
      <c r="G54" s="22" t="s">
        <v>24</v>
      </c>
    </row>
    <row r="55" spans="2:7">
      <c r="B55" s="23"/>
      <c r="C55" s="19">
        <v>2.2000000000000002</v>
      </c>
      <c r="D55" s="111" t="s">
        <v>219</v>
      </c>
      <c r="E55" s="20"/>
      <c r="F55" s="212">
        <f>BOQ!L1504</f>
        <v>0</v>
      </c>
      <c r="G55" s="22"/>
    </row>
    <row r="56" spans="2:7">
      <c r="B56" s="23"/>
      <c r="C56" s="19">
        <v>2.2999999999999998</v>
      </c>
      <c r="D56" s="59" t="s">
        <v>635</v>
      </c>
      <c r="E56" s="20"/>
      <c r="F56" s="212">
        <f>BOQ!L1518</f>
        <v>0</v>
      </c>
      <c r="G56" s="22"/>
    </row>
    <row r="57" spans="2:7">
      <c r="B57" s="23"/>
      <c r="C57" s="19">
        <v>2.4</v>
      </c>
      <c r="D57" s="59" t="s">
        <v>220</v>
      </c>
      <c r="E57" s="20"/>
      <c r="F57" s="212">
        <f>BOQ!L1572</f>
        <v>0</v>
      </c>
      <c r="G57" s="22"/>
    </row>
    <row r="58" spans="2:7">
      <c r="B58" s="23"/>
      <c r="C58" s="19">
        <v>2.5</v>
      </c>
      <c r="D58" s="59" t="s">
        <v>223</v>
      </c>
      <c r="E58" s="20"/>
      <c r="F58" s="212">
        <f>BOQ!L1587</f>
        <v>0</v>
      </c>
      <c r="G58" s="22"/>
    </row>
    <row r="59" spans="2:7">
      <c r="B59" s="23"/>
      <c r="C59" s="19"/>
      <c r="D59" s="59"/>
      <c r="E59" s="20"/>
      <c r="F59" s="212"/>
      <c r="G59" s="22"/>
    </row>
    <row r="60" spans="2:7">
      <c r="B60" s="23"/>
      <c r="C60" s="24"/>
      <c r="D60" s="60"/>
      <c r="E60" s="20"/>
      <c r="F60" s="211"/>
      <c r="G60" s="22"/>
    </row>
    <row r="61" spans="2:7">
      <c r="B61" s="50"/>
      <c r="C61" s="1068" t="s">
        <v>61</v>
      </c>
      <c r="D61" s="1069"/>
      <c r="E61" s="61"/>
      <c r="F61" s="217">
        <f>SUM(F54:F60)</f>
        <v>0</v>
      </c>
      <c r="G61" s="52" t="s">
        <v>24</v>
      </c>
    </row>
    <row r="62" spans="2:7">
      <c r="B62" s="53"/>
      <c r="C62" s="1070" t="s">
        <v>92</v>
      </c>
      <c r="D62" s="1071"/>
      <c r="E62" s="54"/>
      <c r="F62" s="218"/>
      <c r="G62" s="55"/>
    </row>
    <row r="63" spans="2:7">
      <c r="B63" s="56"/>
      <c r="C63" s="1066" t="s">
        <v>110</v>
      </c>
      <c r="D63" s="1067"/>
      <c r="E63" s="57"/>
      <c r="F63" s="219"/>
      <c r="G63" s="58"/>
    </row>
    <row r="64" spans="2:7">
      <c r="B64" s="23" t="s">
        <v>24</v>
      </c>
      <c r="C64" s="19">
        <v>3.1</v>
      </c>
      <c r="D64" s="19" t="s">
        <v>62</v>
      </c>
      <c r="E64" s="20"/>
      <c r="F64" s="212">
        <f>BOQ!L1599</f>
        <v>0</v>
      </c>
      <c r="G64" s="22" t="s">
        <v>24</v>
      </c>
    </row>
    <row r="65" spans="2:7">
      <c r="B65" s="43"/>
      <c r="C65" s="45"/>
      <c r="D65" s="45"/>
      <c r="E65" s="46"/>
      <c r="F65" s="234"/>
      <c r="G65" s="47"/>
    </row>
    <row r="66" spans="2:7">
      <c r="B66" s="50"/>
      <c r="C66" s="1068" t="s">
        <v>63</v>
      </c>
      <c r="D66" s="1069"/>
      <c r="E66" s="61"/>
      <c r="F66" s="217">
        <f>SUM(F64:F64)</f>
        <v>0</v>
      </c>
      <c r="G66" s="52" t="s">
        <v>24</v>
      </c>
    </row>
  </sheetData>
  <mergeCells count="12">
    <mergeCell ref="C63:D63"/>
    <mergeCell ref="C66:D66"/>
    <mergeCell ref="C51:D51"/>
    <mergeCell ref="C52:D52"/>
    <mergeCell ref="C53:D53"/>
    <mergeCell ref="C61:D61"/>
    <mergeCell ref="C62:D62"/>
    <mergeCell ref="B2:G2"/>
    <mergeCell ref="C7:D7"/>
    <mergeCell ref="C5:D5"/>
    <mergeCell ref="F3:G3"/>
    <mergeCell ref="F4:G4"/>
  </mergeCells>
  <phoneticPr fontId="2" type="noConversion"/>
  <pageMargins left="0.39370078740157483" right="0.15748031496062992" top="0.74803149606299213" bottom="0.15748031496062992" header="0.31496062992125984" footer="0.15748031496062992"/>
  <pageSetup paperSize="9" scale="75" fitToHeight="0" orientation="portrait" r:id="rId1"/>
  <headerFooter alignWithMargins="0">
    <oddHeader>&amp;R&amp;"TH SarabunPSK,Regular"แบบ ปร.4  แผ่นที่ &amp;P/29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  <pageSetUpPr fitToPage="1"/>
  </sheetPr>
  <dimension ref="A1:R1768"/>
  <sheetViews>
    <sheetView showGridLines="0" tabSelected="1" view="pageBreakPreview" topLeftCell="A390" zoomScale="70" zoomScaleNormal="70" zoomScaleSheetLayoutView="70" workbookViewId="0">
      <selection activeCell="G432" sqref="G432"/>
    </sheetView>
  </sheetViews>
  <sheetFormatPr defaultColWidth="9.33203125" defaultRowHeight="21"/>
  <cols>
    <col min="1" max="1" width="7.5" style="524" customWidth="1"/>
    <col min="2" max="2" width="8.83203125" style="888" customWidth="1"/>
    <col min="3" max="3" width="12" style="524" customWidth="1"/>
    <col min="4" max="4" width="8.83203125" style="524" customWidth="1"/>
    <col min="5" max="5" width="80.5" style="524" customWidth="1"/>
    <col min="6" max="6" width="8.6640625" style="524" customWidth="1"/>
    <col min="7" max="7" width="15.33203125" style="276" customWidth="1"/>
    <col min="8" max="8" width="16.6640625" style="276" customWidth="1"/>
    <col min="9" max="9" width="24.6640625" style="907" customWidth="1"/>
    <col min="10" max="10" width="16.1640625" style="907" bestFit="1" customWidth="1"/>
    <col min="11" max="11" width="19.6640625" style="907" customWidth="1"/>
    <col min="12" max="12" width="20.6640625" style="907" customWidth="1"/>
    <col min="13" max="13" width="19" style="524" bestFit="1" customWidth="1"/>
    <col min="14" max="14" width="19.33203125" style="524" bestFit="1" customWidth="1"/>
    <col min="15" max="15" width="30.83203125" style="524" customWidth="1"/>
    <col min="16" max="16" width="17.1640625" style="524" customWidth="1"/>
    <col min="17" max="16384" width="9.33203125" style="524"/>
  </cols>
  <sheetData>
    <row r="1" spans="1:14" s="513" customFormat="1" ht="25.5" customHeight="1">
      <c r="B1" s="1078" t="s">
        <v>14</v>
      </c>
      <c r="C1" s="1078"/>
      <c r="D1" s="1078"/>
      <c r="E1" s="1078"/>
      <c r="F1" s="1078"/>
      <c r="G1" s="1078"/>
      <c r="H1" s="1078"/>
      <c r="I1" s="1078"/>
      <c r="J1" s="1078"/>
      <c r="K1" s="1078"/>
      <c r="L1" s="1078"/>
    </row>
    <row r="2" spans="1:14" s="513" customFormat="1">
      <c r="B2" s="514" t="s">
        <v>22</v>
      </c>
      <c r="C2" s="515"/>
      <c r="D2" s="516"/>
      <c r="E2" s="517" t="s">
        <v>871</v>
      </c>
      <c r="F2" s="254"/>
      <c r="G2" s="518"/>
      <c r="H2" s="518"/>
      <c r="I2" s="890" t="s">
        <v>6</v>
      </c>
      <c r="J2" s="891"/>
      <c r="K2" s="1082" t="s">
        <v>1364</v>
      </c>
      <c r="L2" s="1083"/>
    </row>
    <row r="3" spans="1:14" s="513" customFormat="1">
      <c r="B3" s="519" t="s">
        <v>27</v>
      </c>
      <c r="C3" s="515"/>
      <c r="D3" s="516"/>
      <c r="E3" s="517" t="s">
        <v>181</v>
      </c>
      <c r="F3" s="254"/>
      <c r="G3" s="518"/>
      <c r="H3" s="518"/>
      <c r="I3" s="890" t="s">
        <v>38</v>
      </c>
      <c r="J3" s="891"/>
      <c r="K3" s="1087"/>
      <c r="L3" s="1088"/>
    </row>
    <row r="4" spans="1:14" s="513" customFormat="1">
      <c r="B4" s="520" t="s">
        <v>39</v>
      </c>
      <c r="C4" s="515"/>
      <c r="D4" s="516"/>
      <c r="E4" s="521" t="s">
        <v>715</v>
      </c>
      <c r="F4" s="1079" t="s">
        <v>1425</v>
      </c>
      <c r="G4" s="1080"/>
      <c r="H4" s="1081"/>
      <c r="I4" s="890" t="s">
        <v>40</v>
      </c>
      <c r="J4" s="891"/>
      <c r="K4" s="892">
        <v>0</v>
      </c>
      <c r="L4" s="891" t="s">
        <v>23</v>
      </c>
    </row>
    <row r="5" spans="1:14" s="513" customFormat="1">
      <c r="B5" s="520" t="s">
        <v>16</v>
      </c>
      <c r="C5" s="515"/>
      <c r="D5" s="516"/>
      <c r="E5" s="521" t="s">
        <v>172</v>
      </c>
      <c r="F5" s="255"/>
      <c r="G5" s="256"/>
      <c r="H5" s="257"/>
      <c r="I5" s="890" t="s">
        <v>46</v>
      </c>
      <c r="J5" s="891"/>
      <c r="K5" s="892">
        <v>4</v>
      </c>
      <c r="L5" s="891" t="s">
        <v>44</v>
      </c>
    </row>
    <row r="6" spans="1:14" s="513" customFormat="1">
      <c r="B6" s="520"/>
      <c r="C6" s="515"/>
      <c r="D6" s="516"/>
      <c r="E6" s="516"/>
      <c r="F6" s="1084"/>
      <c r="G6" s="1085"/>
      <c r="H6" s="1086"/>
      <c r="I6" s="890" t="s">
        <v>41</v>
      </c>
      <c r="J6" s="891"/>
      <c r="K6" s="893"/>
      <c r="L6" s="891"/>
    </row>
    <row r="7" spans="1:14" s="513" customFormat="1">
      <c r="B7" s="522" t="s">
        <v>42</v>
      </c>
      <c r="C7" s="515"/>
      <c r="D7" s="516"/>
      <c r="E7" s="523"/>
      <c r="F7" s="255"/>
      <c r="G7" s="457"/>
      <c r="H7" s="457"/>
      <c r="I7" s="890" t="s">
        <v>17</v>
      </c>
      <c r="J7" s="891"/>
      <c r="K7" s="893"/>
      <c r="L7" s="891"/>
    </row>
    <row r="8" spans="1:14" s="513" customFormat="1" ht="7.15" hidden="1" customHeight="1">
      <c r="E8" s="258"/>
      <c r="F8" s="258"/>
      <c r="G8" s="258"/>
      <c r="H8" s="258"/>
      <c r="I8" s="894"/>
      <c r="J8" s="894"/>
      <c r="K8" s="894"/>
      <c r="L8" s="894"/>
    </row>
    <row r="9" spans="1:14" ht="22.5" customHeight="1">
      <c r="B9" s="525" t="s">
        <v>28</v>
      </c>
      <c r="C9" s="526" t="s">
        <v>25</v>
      </c>
      <c r="D9" s="526"/>
      <c r="E9" s="527"/>
      <c r="F9" s="528" t="s">
        <v>29</v>
      </c>
      <c r="G9" s="528" t="s">
        <v>30</v>
      </c>
      <c r="H9" s="529" t="s">
        <v>85</v>
      </c>
      <c r="I9" s="895"/>
      <c r="J9" s="896" t="s">
        <v>31</v>
      </c>
      <c r="K9" s="896"/>
      <c r="L9" s="897" t="s">
        <v>87</v>
      </c>
      <c r="M9" s="530"/>
      <c r="N9" s="525"/>
    </row>
    <row r="10" spans="1:14" ht="22.5" customHeight="1">
      <c r="B10" s="531"/>
      <c r="C10" s="532"/>
      <c r="D10" s="532"/>
      <c r="E10" s="533"/>
      <c r="F10" s="534"/>
      <c r="G10" s="259"/>
      <c r="H10" s="260" t="s">
        <v>32</v>
      </c>
      <c r="I10" s="898" t="s">
        <v>86</v>
      </c>
      <c r="J10" s="899" t="s">
        <v>32</v>
      </c>
      <c r="K10" s="898" t="s">
        <v>86</v>
      </c>
      <c r="L10" s="900"/>
      <c r="M10" s="535"/>
      <c r="N10" s="536"/>
    </row>
    <row r="11" spans="1:14" ht="22.5" customHeight="1">
      <c r="B11" s="537"/>
      <c r="C11" s="1089" t="s">
        <v>100</v>
      </c>
      <c r="D11" s="1090"/>
      <c r="E11" s="1091"/>
      <c r="F11" s="538"/>
      <c r="G11" s="261"/>
      <c r="H11" s="262"/>
      <c r="I11" s="901"/>
      <c r="J11" s="902"/>
      <c r="K11" s="901"/>
      <c r="L11" s="901"/>
      <c r="N11" s="525"/>
    </row>
    <row r="12" spans="1:14" ht="22.5" customHeight="1">
      <c r="B12" s="539"/>
      <c r="C12" s="540"/>
      <c r="D12" s="460" t="s">
        <v>64</v>
      </c>
      <c r="E12" s="541"/>
      <c r="F12" s="458"/>
      <c r="G12" s="263"/>
      <c r="H12" s="264"/>
      <c r="I12" s="903"/>
      <c r="J12" s="904"/>
      <c r="K12" s="903"/>
      <c r="L12" s="903"/>
      <c r="N12" s="465"/>
    </row>
    <row r="13" spans="1:14" ht="22.5" customHeight="1">
      <c r="B13" s="539"/>
      <c r="C13" s="540"/>
      <c r="D13" s="460" t="s">
        <v>71</v>
      </c>
      <c r="E13" s="541"/>
      <c r="F13" s="458"/>
      <c r="G13" s="263"/>
      <c r="H13" s="264"/>
      <c r="I13" s="903"/>
      <c r="J13" s="904"/>
      <c r="K13" s="903"/>
      <c r="L13" s="903"/>
      <c r="N13" s="465"/>
    </row>
    <row r="14" spans="1:14" ht="22.5" customHeight="1">
      <c r="B14" s="539"/>
      <c r="C14" s="460" t="s">
        <v>542</v>
      </c>
      <c r="D14" s="460"/>
      <c r="E14" s="541"/>
      <c r="F14" s="458"/>
      <c r="G14" s="263"/>
      <c r="H14" s="264"/>
      <c r="I14" s="903"/>
      <c r="J14" s="904"/>
      <c r="K14" s="903"/>
      <c r="L14" s="903"/>
      <c r="N14" s="465"/>
    </row>
    <row r="15" spans="1:14" ht="22.5" customHeight="1">
      <c r="A15" s="543"/>
      <c r="B15" s="544">
        <v>1</v>
      </c>
      <c r="C15" s="545" t="s">
        <v>183</v>
      </c>
      <c r="D15" s="546"/>
      <c r="E15" s="547"/>
      <c r="F15" s="242" t="s">
        <v>104</v>
      </c>
      <c r="G15" s="889">
        <v>5</v>
      </c>
      <c r="H15" s="266"/>
      <c r="I15" s="905">
        <f>G15*H15</f>
        <v>0</v>
      </c>
      <c r="J15" s="906"/>
      <c r="K15" s="905">
        <f>G15*J15</f>
        <v>0</v>
      </c>
      <c r="L15" s="906">
        <f>I15+K15</f>
        <v>0</v>
      </c>
      <c r="M15" s="322">
        <f>SUM(I15+K15)</f>
        <v>0</v>
      </c>
      <c r="N15" s="512">
        <f>(H15+J15)*G15</f>
        <v>0</v>
      </c>
    </row>
    <row r="16" spans="1:14" ht="22.5" customHeight="1">
      <c r="A16" s="543"/>
      <c r="B16" s="544">
        <v>2</v>
      </c>
      <c r="C16" s="550" t="s">
        <v>869</v>
      </c>
      <c r="D16" s="551"/>
      <c r="E16" s="552"/>
      <c r="F16" s="267" t="s">
        <v>101</v>
      </c>
      <c r="G16" s="265">
        <v>1084</v>
      </c>
      <c r="H16" s="268"/>
      <c r="I16" s="905">
        <f t="shared" ref="I16:I65" si="0">G16*H16</f>
        <v>0</v>
      </c>
      <c r="J16" s="906"/>
      <c r="K16" s="905">
        <f t="shared" ref="K16:K65" si="1">G16*J16</f>
        <v>0</v>
      </c>
      <c r="L16" s="906">
        <f t="shared" ref="L16:L65" si="2">I16+K16</f>
        <v>0</v>
      </c>
      <c r="M16" s="322">
        <f t="shared" ref="M16:M22" si="3">SUM(I16+K16)</f>
        <v>0</v>
      </c>
      <c r="N16" s="512">
        <f t="shared" ref="N16:N22" si="4">(H16+J16)*G16</f>
        <v>0</v>
      </c>
    </row>
    <row r="17" spans="1:14" ht="22.5" customHeight="1">
      <c r="A17" s="543"/>
      <c r="B17" s="544">
        <v>3</v>
      </c>
      <c r="C17" s="553" t="s">
        <v>532</v>
      </c>
      <c r="D17" s="546"/>
      <c r="E17" s="547"/>
      <c r="F17" s="267" t="s">
        <v>101</v>
      </c>
      <c r="G17" s="265">
        <v>1</v>
      </c>
      <c r="H17" s="269"/>
      <c r="I17" s="905">
        <f t="shared" si="0"/>
        <v>0</v>
      </c>
      <c r="J17" s="906"/>
      <c r="K17" s="905">
        <f t="shared" si="1"/>
        <v>0</v>
      </c>
      <c r="L17" s="906">
        <f t="shared" si="2"/>
        <v>0</v>
      </c>
      <c r="M17" s="322">
        <f t="shared" si="3"/>
        <v>0</v>
      </c>
      <c r="N17" s="512">
        <f t="shared" si="4"/>
        <v>0</v>
      </c>
    </row>
    <row r="18" spans="1:14" ht="22.5" customHeight="1">
      <c r="A18" s="543"/>
      <c r="B18" s="544">
        <v>4</v>
      </c>
      <c r="C18" s="554" t="s">
        <v>533</v>
      </c>
      <c r="D18" s="546"/>
      <c r="E18" s="547"/>
      <c r="F18" s="267" t="s">
        <v>101</v>
      </c>
      <c r="G18" s="265">
        <f>G16</f>
        <v>1084</v>
      </c>
      <c r="H18" s="548"/>
      <c r="I18" s="905">
        <f t="shared" si="0"/>
        <v>0</v>
      </c>
      <c r="J18" s="906"/>
      <c r="K18" s="905">
        <f t="shared" si="1"/>
        <v>0</v>
      </c>
      <c r="L18" s="906">
        <f t="shared" si="2"/>
        <v>0</v>
      </c>
      <c r="M18" s="322">
        <f t="shared" si="3"/>
        <v>0</v>
      </c>
      <c r="N18" s="512">
        <f t="shared" si="4"/>
        <v>0</v>
      </c>
    </row>
    <row r="19" spans="1:14" ht="22.5" customHeight="1">
      <c r="A19" s="543"/>
      <c r="B19" s="544">
        <v>5</v>
      </c>
      <c r="C19" s="554" t="s">
        <v>534</v>
      </c>
      <c r="D19" s="546"/>
      <c r="E19" s="547"/>
      <c r="F19" s="267" t="s">
        <v>33</v>
      </c>
      <c r="G19" s="265">
        <f>'[6]สรุปโครงสร้าง(ไม่รวมพื้นPTS'!V61*1.3</f>
        <v>5416.3934864000003</v>
      </c>
      <c r="H19" s="548"/>
      <c r="I19" s="905">
        <f t="shared" si="0"/>
        <v>0</v>
      </c>
      <c r="J19" s="906"/>
      <c r="K19" s="905">
        <f t="shared" si="1"/>
        <v>0</v>
      </c>
      <c r="L19" s="906">
        <f t="shared" si="2"/>
        <v>0</v>
      </c>
      <c r="M19" s="322">
        <f t="shared" si="3"/>
        <v>0</v>
      </c>
      <c r="N19" s="512">
        <f t="shared" si="4"/>
        <v>0</v>
      </c>
    </row>
    <row r="20" spans="1:14" ht="22.5" customHeight="1">
      <c r="A20" s="543"/>
      <c r="B20" s="544">
        <v>6</v>
      </c>
      <c r="C20" s="554" t="s">
        <v>184</v>
      </c>
      <c r="D20" s="546"/>
      <c r="E20" s="547"/>
      <c r="F20" s="267" t="s">
        <v>33</v>
      </c>
      <c r="G20" s="265">
        <v>139.30000000000001</v>
      </c>
      <c r="H20" s="270"/>
      <c r="I20" s="905">
        <f t="shared" si="0"/>
        <v>0</v>
      </c>
      <c r="J20" s="906"/>
      <c r="K20" s="905">
        <f t="shared" si="1"/>
        <v>0</v>
      </c>
      <c r="L20" s="906">
        <f t="shared" si="2"/>
        <v>0</v>
      </c>
      <c r="M20" s="322">
        <f t="shared" si="3"/>
        <v>0</v>
      </c>
      <c r="N20" s="512">
        <f t="shared" si="4"/>
        <v>0</v>
      </c>
    </row>
    <row r="21" spans="1:14" ht="22.5" customHeight="1">
      <c r="A21" s="543"/>
      <c r="B21" s="544">
        <v>7</v>
      </c>
      <c r="C21" s="554" t="s">
        <v>538</v>
      </c>
      <c r="D21" s="546"/>
      <c r="E21" s="547"/>
      <c r="F21" s="267" t="s">
        <v>33</v>
      </c>
      <c r="G21" s="265">
        <v>139.30000000000001</v>
      </c>
      <c r="H21" s="270"/>
      <c r="I21" s="905">
        <f t="shared" si="0"/>
        <v>0</v>
      </c>
      <c r="J21" s="906"/>
      <c r="K21" s="905">
        <f t="shared" si="1"/>
        <v>0</v>
      </c>
      <c r="L21" s="906">
        <f t="shared" si="2"/>
        <v>0</v>
      </c>
      <c r="M21" s="322">
        <f t="shared" si="3"/>
        <v>0</v>
      </c>
      <c r="N21" s="512">
        <f t="shared" si="4"/>
        <v>0</v>
      </c>
    </row>
    <row r="22" spans="1:14" ht="22.5" customHeight="1">
      <c r="A22" s="543"/>
      <c r="B22" s="544">
        <v>8</v>
      </c>
      <c r="C22" s="553" t="s">
        <v>535</v>
      </c>
      <c r="D22" s="555"/>
      <c r="E22" s="556"/>
      <c r="F22" s="557" t="s">
        <v>185</v>
      </c>
      <c r="G22" s="265">
        <v>7860.81</v>
      </c>
      <c r="H22" s="270"/>
      <c r="I22" s="905">
        <f t="shared" si="0"/>
        <v>0</v>
      </c>
      <c r="J22" s="906"/>
      <c r="K22" s="905">
        <f t="shared" si="1"/>
        <v>0</v>
      </c>
      <c r="L22" s="906">
        <f t="shared" si="2"/>
        <v>0</v>
      </c>
      <c r="M22" s="322">
        <f t="shared" si="3"/>
        <v>0</v>
      </c>
      <c r="N22" s="512">
        <f t="shared" si="4"/>
        <v>0</v>
      </c>
    </row>
    <row r="23" spans="1:14" ht="22.5" customHeight="1">
      <c r="A23" s="543"/>
      <c r="B23" s="544">
        <v>9</v>
      </c>
      <c r="C23" s="553" t="s">
        <v>536</v>
      </c>
      <c r="D23" s="555"/>
      <c r="E23" s="556"/>
      <c r="F23" s="557" t="s">
        <v>185</v>
      </c>
      <c r="G23" s="265">
        <v>1736.69</v>
      </c>
      <c r="H23" s="270"/>
      <c r="I23" s="905">
        <f t="shared" si="0"/>
        <v>0</v>
      </c>
      <c r="J23" s="906"/>
      <c r="K23" s="905">
        <f t="shared" si="1"/>
        <v>0</v>
      </c>
      <c r="L23" s="906">
        <f t="shared" si="2"/>
        <v>0</v>
      </c>
      <c r="M23" s="322">
        <f>SUM(I23+K23)</f>
        <v>0</v>
      </c>
      <c r="N23" s="512">
        <f>(H23+J23)*G23</f>
        <v>0</v>
      </c>
    </row>
    <row r="24" spans="1:14" ht="22.5" customHeight="1">
      <c r="A24" s="543"/>
      <c r="B24" s="544">
        <v>10</v>
      </c>
      <c r="C24" s="553" t="s">
        <v>537</v>
      </c>
      <c r="D24" s="555"/>
      <c r="E24" s="556"/>
      <c r="F24" s="557" t="s">
        <v>185</v>
      </c>
      <c r="G24" s="265">
        <v>1740.96</v>
      </c>
      <c r="H24" s="270"/>
      <c r="I24" s="905">
        <f t="shared" si="0"/>
        <v>0</v>
      </c>
      <c r="J24" s="906"/>
      <c r="K24" s="905">
        <f t="shared" si="1"/>
        <v>0</v>
      </c>
      <c r="L24" s="906">
        <f t="shared" si="2"/>
        <v>0</v>
      </c>
      <c r="M24" s="322">
        <f>SUM(I24+K24)</f>
        <v>0</v>
      </c>
      <c r="N24" s="512">
        <f>(H24+J24)*G24</f>
        <v>0</v>
      </c>
    </row>
    <row r="25" spans="1:14" ht="22.5" customHeight="1">
      <c r="A25" s="543"/>
      <c r="B25" s="558">
        <v>11</v>
      </c>
      <c r="C25" s="553" t="s">
        <v>186</v>
      </c>
      <c r="D25" s="555"/>
      <c r="E25" s="556"/>
      <c r="F25" s="557" t="s">
        <v>187</v>
      </c>
      <c r="G25" s="271">
        <v>695.04</v>
      </c>
      <c r="H25" s="266"/>
      <c r="I25" s="905">
        <f t="shared" si="0"/>
        <v>0</v>
      </c>
      <c r="J25" s="906"/>
      <c r="K25" s="905">
        <f t="shared" si="1"/>
        <v>0</v>
      </c>
      <c r="L25" s="906">
        <f t="shared" si="2"/>
        <v>0</v>
      </c>
      <c r="M25" s="322">
        <f>SUM(I25+K25)</f>
        <v>0</v>
      </c>
      <c r="N25" s="512">
        <f>(H25+J25)*G25</f>
        <v>0</v>
      </c>
    </row>
    <row r="26" spans="1:14" ht="22.5" customHeight="1">
      <c r="A26" s="543"/>
      <c r="B26" s="558">
        <v>12</v>
      </c>
      <c r="C26" s="553" t="s">
        <v>188</v>
      </c>
      <c r="D26" s="555"/>
      <c r="E26" s="559"/>
      <c r="F26" s="560"/>
      <c r="G26" s="265"/>
      <c r="H26" s="272"/>
      <c r="I26" s="905">
        <f t="shared" si="0"/>
        <v>0</v>
      </c>
      <c r="J26" s="906"/>
      <c r="K26" s="905">
        <f t="shared" si="1"/>
        <v>0</v>
      </c>
      <c r="L26" s="906">
        <f t="shared" si="2"/>
        <v>0</v>
      </c>
      <c r="M26" s="322"/>
      <c r="N26" s="512"/>
    </row>
    <row r="27" spans="1:14" ht="22.5" customHeight="1">
      <c r="A27" s="543"/>
      <c r="B27" s="558">
        <v>13</v>
      </c>
      <c r="C27" s="553" t="s">
        <v>189</v>
      </c>
      <c r="D27" s="555"/>
      <c r="E27" s="556"/>
      <c r="F27" s="557" t="s">
        <v>20</v>
      </c>
      <c r="G27" s="273">
        <v>28379</v>
      </c>
      <c r="H27" s="266"/>
      <c r="I27" s="905">
        <f t="shared" si="0"/>
        <v>0</v>
      </c>
      <c r="J27" s="906"/>
      <c r="K27" s="905">
        <f t="shared" si="1"/>
        <v>0</v>
      </c>
      <c r="L27" s="906">
        <f t="shared" si="2"/>
        <v>0</v>
      </c>
      <c r="M27" s="322">
        <f>SUM(I27+K27)</f>
        <v>0</v>
      </c>
      <c r="N27" s="512">
        <f>(H27+J27)*G27</f>
        <v>0</v>
      </c>
    </row>
    <row r="28" spans="1:14" ht="22.5" customHeight="1">
      <c r="A28" s="543"/>
      <c r="B28" s="558">
        <v>14</v>
      </c>
      <c r="C28" s="553" t="s">
        <v>190</v>
      </c>
      <c r="D28" s="555"/>
      <c r="E28" s="556"/>
      <c r="F28" s="557" t="s">
        <v>20</v>
      </c>
      <c r="G28" s="273">
        <v>17028</v>
      </c>
      <c r="H28" s="266"/>
      <c r="I28" s="905">
        <f t="shared" si="0"/>
        <v>0</v>
      </c>
      <c r="J28" s="906"/>
      <c r="K28" s="905">
        <f t="shared" si="1"/>
        <v>0</v>
      </c>
      <c r="L28" s="906">
        <f t="shared" si="2"/>
        <v>0</v>
      </c>
      <c r="M28" s="561">
        <f>SUM(I28+K28)</f>
        <v>0</v>
      </c>
      <c r="N28" s="562">
        <f>(H28+J28)*G28</f>
        <v>0</v>
      </c>
    </row>
    <row r="29" spans="1:14" ht="22.5" customHeight="1">
      <c r="A29" s="543"/>
      <c r="B29" s="558">
        <v>15</v>
      </c>
      <c r="C29" s="553" t="s">
        <v>191</v>
      </c>
      <c r="D29" s="555"/>
      <c r="E29" s="556"/>
      <c r="F29" s="557" t="s">
        <v>101</v>
      </c>
      <c r="G29" s="563">
        <v>10659</v>
      </c>
      <c r="H29" s="266"/>
      <c r="I29" s="905">
        <f t="shared" si="0"/>
        <v>0</v>
      </c>
      <c r="J29" s="906"/>
      <c r="K29" s="905">
        <f t="shared" si="1"/>
        <v>0</v>
      </c>
      <c r="L29" s="906">
        <f t="shared" si="2"/>
        <v>0</v>
      </c>
      <c r="M29" s="322">
        <f t="shared" ref="M29:M34" si="5">SUM(I29+K29)</f>
        <v>0</v>
      </c>
      <c r="N29" s="512">
        <f t="shared" ref="N29:N34" si="6">(H29+J29)*G29</f>
        <v>0</v>
      </c>
    </row>
    <row r="30" spans="1:14" ht="22.5" customHeight="1">
      <c r="A30" s="543"/>
      <c r="B30" s="558">
        <v>16</v>
      </c>
      <c r="C30" s="553" t="s">
        <v>192</v>
      </c>
      <c r="D30" s="555"/>
      <c r="E30" s="556"/>
      <c r="F30" s="557" t="s">
        <v>101</v>
      </c>
      <c r="G30" s="563">
        <v>5676</v>
      </c>
      <c r="H30" s="266"/>
      <c r="I30" s="905">
        <f t="shared" si="0"/>
        <v>0</v>
      </c>
      <c r="J30" s="906"/>
      <c r="K30" s="905">
        <f t="shared" si="1"/>
        <v>0</v>
      </c>
      <c r="L30" s="906">
        <f t="shared" si="2"/>
        <v>0</v>
      </c>
      <c r="M30" s="322">
        <f t="shared" si="5"/>
        <v>0</v>
      </c>
      <c r="N30" s="512">
        <f t="shared" si="6"/>
        <v>0</v>
      </c>
    </row>
    <row r="31" spans="1:14" ht="22.5" customHeight="1">
      <c r="A31" s="543"/>
      <c r="B31" s="558">
        <v>17</v>
      </c>
      <c r="C31" s="553" t="s">
        <v>193</v>
      </c>
      <c r="D31" s="555"/>
      <c r="E31" s="556"/>
      <c r="F31" s="557" t="s">
        <v>23</v>
      </c>
      <c r="G31" s="564">
        <v>56758</v>
      </c>
      <c r="H31" s="272"/>
      <c r="I31" s="905">
        <f t="shared" si="0"/>
        <v>0</v>
      </c>
      <c r="J31" s="906"/>
      <c r="K31" s="905">
        <f t="shared" si="1"/>
        <v>0</v>
      </c>
      <c r="L31" s="906">
        <f t="shared" si="2"/>
        <v>0</v>
      </c>
      <c r="M31" s="322">
        <f t="shared" si="5"/>
        <v>0</v>
      </c>
      <c r="N31" s="512">
        <f t="shared" si="6"/>
        <v>0</v>
      </c>
    </row>
    <row r="32" spans="1:14" ht="22.5" customHeight="1">
      <c r="A32" s="543"/>
      <c r="B32" s="558">
        <v>18</v>
      </c>
      <c r="C32" s="553" t="s">
        <v>194</v>
      </c>
      <c r="D32" s="555"/>
      <c r="E32" s="556"/>
      <c r="F32" s="557" t="s">
        <v>103</v>
      </c>
      <c r="G32" s="564">
        <v>3473.4</v>
      </c>
      <c r="H32" s="266"/>
      <c r="I32" s="905">
        <f t="shared" si="0"/>
        <v>0</v>
      </c>
      <c r="J32" s="906"/>
      <c r="K32" s="905">
        <f t="shared" si="1"/>
        <v>0</v>
      </c>
      <c r="L32" s="906">
        <f t="shared" si="2"/>
        <v>0</v>
      </c>
      <c r="M32" s="322">
        <f t="shared" si="5"/>
        <v>0</v>
      </c>
      <c r="N32" s="512">
        <f t="shared" si="6"/>
        <v>0</v>
      </c>
    </row>
    <row r="33" spans="1:14" ht="22.5" customHeight="1">
      <c r="A33" s="543"/>
      <c r="B33" s="558">
        <v>19</v>
      </c>
      <c r="C33" s="565" t="s">
        <v>21</v>
      </c>
      <c r="D33" s="555"/>
      <c r="E33" s="556"/>
      <c r="F33" s="557" t="s">
        <v>34</v>
      </c>
      <c r="G33" s="273">
        <v>14190</v>
      </c>
      <c r="H33" s="266"/>
      <c r="I33" s="905">
        <f t="shared" si="0"/>
        <v>0</v>
      </c>
      <c r="J33" s="906"/>
      <c r="K33" s="905">
        <f t="shared" si="1"/>
        <v>0</v>
      </c>
      <c r="L33" s="906">
        <f t="shared" si="2"/>
        <v>0</v>
      </c>
      <c r="M33" s="322">
        <f t="shared" si="5"/>
        <v>0</v>
      </c>
      <c r="N33" s="512">
        <f t="shared" si="6"/>
        <v>0</v>
      </c>
    </row>
    <row r="34" spans="1:14" ht="22.5" customHeight="1">
      <c r="A34" s="543"/>
      <c r="B34" s="558">
        <v>20</v>
      </c>
      <c r="C34" s="565" t="s">
        <v>195</v>
      </c>
      <c r="D34" s="555"/>
      <c r="E34" s="556"/>
      <c r="F34" s="557"/>
      <c r="G34" s="563"/>
      <c r="H34" s="272"/>
      <c r="I34" s="905">
        <f t="shared" si="0"/>
        <v>0</v>
      </c>
      <c r="J34" s="906"/>
      <c r="K34" s="905">
        <f t="shared" si="1"/>
        <v>0</v>
      </c>
      <c r="L34" s="906">
        <f t="shared" si="2"/>
        <v>0</v>
      </c>
      <c r="M34" s="322">
        <f t="shared" si="5"/>
        <v>0</v>
      </c>
      <c r="N34" s="512">
        <f t="shared" si="6"/>
        <v>0</v>
      </c>
    </row>
    <row r="35" spans="1:14" ht="22.5" customHeight="1">
      <c r="A35" s="543"/>
      <c r="B35" s="558"/>
      <c r="C35" s="565" t="s">
        <v>196</v>
      </c>
      <c r="D35" s="555"/>
      <c r="E35" s="556"/>
      <c r="F35" s="557" t="s">
        <v>34</v>
      </c>
      <c r="G35" s="564">
        <v>43441</v>
      </c>
      <c r="H35" s="274"/>
      <c r="I35" s="905">
        <f t="shared" si="0"/>
        <v>0</v>
      </c>
      <c r="J35" s="906"/>
      <c r="K35" s="905">
        <f t="shared" si="1"/>
        <v>0</v>
      </c>
      <c r="L35" s="906">
        <f t="shared" si="2"/>
        <v>0</v>
      </c>
      <c r="M35" s="322">
        <f t="shared" ref="M35:M41" si="7">SUM(I35+K35)</f>
        <v>0</v>
      </c>
      <c r="N35" s="512">
        <f t="shared" ref="N35:N40" si="8">(H35+J35)*G35</f>
        <v>0</v>
      </c>
    </row>
    <row r="36" spans="1:14" ht="22.5" customHeight="1">
      <c r="A36" s="543"/>
      <c r="B36" s="558"/>
      <c r="C36" s="565" t="s">
        <v>197</v>
      </c>
      <c r="D36" s="546"/>
      <c r="E36" s="547"/>
      <c r="F36" s="557" t="s">
        <v>34</v>
      </c>
      <c r="G36" s="478">
        <v>640530</v>
      </c>
      <c r="H36" s="274"/>
      <c r="I36" s="905">
        <f t="shared" si="0"/>
        <v>0</v>
      </c>
      <c r="J36" s="906"/>
      <c r="K36" s="905">
        <f t="shared" si="1"/>
        <v>0</v>
      </c>
      <c r="L36" s="906">
        <f t="shared" si="2"/>
        <v>0</v>
      </c>
      <c r="M36" s="322">
        <f t="shared" si="7"/>
        <v>0</v>
      </c>
      <c r="N36" s="512">
        <f t="shared" si="8"/>
        <v>0</v>
      </c>
    </row>
    <row r="37" spans="1:14" ht="22.5" customHeight="1">
      <c r="A37" s="543"/>
      <c r="B37" s="558"/>
      <c r="C37" s="565" t="s">
        <v>198</v>
      </c>
      <c r="D37" s="546"/>
      <c r="E37" s="547"/>
      <c r="F37" s="557" t="s">
        <v>34</v>
      </c>
      <c r="G37" s="478">
        <v>456649</v>
      </c>
      <c r="H37" s="274"/>
      <c r="I37" s="905">
        <f t="shared" si="0"/>
        <v>0</v>
      </c>
      <c r="J37" s="906"/>
      <c r="K37" s="905">
        <f t="shared" si="1"/>
        <v>0</v>
      </c>
      <c r="L37" s="906">
        <f t="shared" si="2"/>
        <v>0</v>
      </c>
      <c r="M37" s="322">
        <f t="shared" si="7"/>
        <v>0</v>
      </c>
      <c r="N37" s="512">
        <f t="shared" si="8"/>
        <v>0</v>
      </c>
    </row>
    <row r="38" spans="1:14" ht="22.5" customHeight="1">
      <c r="A38" s="543"/>
      <c r="B38" s="558"/>
      <c r="C38" s="565" t="s">
        <v>199</v>
      </c>
      <c r="D38" s="546"/>
      <c r="E38" s="547"/>
      <c r="F38" s="557" t="s">
        <v>34</v>
      </c>
      <c r="G38" s="478">
        <v>149340</v>
      </c>
      <c r="H38" s="274"/>
      <c r="I38" s="905">
        <f t="shared" si="0"/>
        <v>0</v>
      </c>
      <c r="J38" s="906"/>
      <c r="K38" s="905">
        <f t="shared" si="1"/>
        <v>0</v>
      </c>
      <c r="L38" s="906">
        <f t="shared" si="2"/>
        <v>0</v>
      </c>
      <c r="M38" s="322">
        <f t="shared" si="7"/>
        <v>0</v>
      </c>
      <c r="N38" s="512">
        <f t="shared" si="8"/>
        <v>0</v>
      </c>
    </row>
    <row r="39" spans="1:14" ht="22.5" customHeight="1">
      <c r="A39" s="543"/>
      <c r="B39" s="558"/>
      <c r="C39" s="565" t="s">
        <v>200</v>
      </c>
      <c r="D39" s="546"/>
      <c r="E39" s="547"/>
      <c r="F39" s="557" t="s">
        <v>34</v>
      </c>
      <c r="G39" s="478">
        <v>88478</v>
      </c>
      <c r="H39" s="274"/>
      <c r="I39" s="905">
        <f t="shared" si="0"/>
        <v>0</v>
      </c>
      <c r="J39" s="906"/>
      <c r="K39" s="905">
        <f t="shared" si="1"/>
        <v>0</v>
      </c>
      <c r="L39" s="906">
        <f t="shared" si="2"/>
        <v>0</v>
      </c>
      <c r="M39" s="322">
        <f t="shared" si="7"/>
        <v>0</v>
      </c>
      <c r="N39" s="512">
        <f t="shared" si="8"/>
        <v>0</v>
      </c>
    </row>
    <row r="40" spans="1:14" ht="22.5" customHeight="1">
      <c r="A40" s="543"/>
      <c r="B40" s="558"/>
      <c r="C40" s="565" t="s">
        <v>201</v>
      </c>
      <c r="D40" s="546"/>
      <c r="E40" s="547"/>
      <c r="F40" s="557" t="s">
        <v>34</v>
      </c>
      <c r="G40" s="478">
        <v>129830</v>
      </c>
      <c r="H40" s="274"/>
      <c r="I40" s="905">
        <f t="shared" si="0"/>
        <v>0</v>
      </c>
      <c r="J40" s="906"/>
      <c r="K40" s="905">
        <f t="shared" si="1"/>
        <v>0</v>
      </c>
      <c r="L40" s="906">
        <f t="shared" si="2"/>
        <v>0</v>
      </c>
      <c r="M40" s="322">
        <f t="shared" si="7"/>
        <v>0</v>
      </c>
      <c r="N40" s="512">
        <f t="shared" si="8"/>
        <v>0</v>
      </c>
    </row>
    <row r="41" spans="1:14" ht="22.5" customHeight="1">
      <c r="A41" s="543"/>
      <c r="B41" s="558"/>
      <c r="C41" s="565" t="s">
        <v>202</v>
      </c>
      <c r="D41" s="546"/>
      <c r="E41" s="547"/>
      <c r="F41" s="557" t="s">
        <v>34</v>
      </c>
      <c r="G41" s="478">
        <v>13106</v>
      </c>
      <c r="H41" s="274"/>
      <c r="I41" s="905">
        <f t="shared" si="0"/>
        <v>0</v>
      </c>
      <c r="J41" s="906"/>
      <c r="K41" s="905">
        <f t="shared" si="1"/>
        <v>0</v>
      </c>
      <c r="L41" s="906">
        <f t="shared" si="2"/>
        <v>0</v>
      </c>
      <c r="M41" s="322">
        <f t="shared" si="7"/>
        <v>0</v>
      </c>
      <c r="N41" s="512">
        <f>(H41+J41)*G41</f>
        <v>0</v>
      </c>
    </row>
    <row r="42" spans="1:14" ht="22.5" customHeight="1">
      <c r="A42" s="543"/>
      <c r="B42" s="558">
        <v>21</v>
      </c>
      <c r="C42" s="553" t="s">
        <v>203</v>
      </c>
      <c r="D42" s="546"/>
      <c r="E42" s="547"/>
      <c r="F42" s="557" t="s">
        <v>34</v>
      </c>
      <c r="G42" s="478">
        <f>SUM(G35:G41)/30</f>
        <v>50712.466666666667</v>
      </c>
      <c r="H42" s="270"/>
      <c r="I42" s="905">
        <f t="shared" si="0"/>
        <v>0</v>
      </c>
      <c r="J42" s="906"/>
      <c r="K42" s="905">
        <f t="shared" si="1"/>
        <v>0</v>
      </c>
      <c r="L42" s="906">
        <f t="shared" si="2"/>
        <v>0</v>
      </c>
      <c r="M42" s="322">
        <f>SUM(I42+K42)</f>
        <v>0</v>
      </c>
      <c r="N42" s="512">
        <f>(H42+J42)*G42</f>
        <v>0</v>
      </c>
    </row>
    <row r="43" spans="1:14" ht="22.5" customHeight="1">
      <c r="A43" s="543"/>
      <c r="B43" s="558">
        <v>22</v>
      </c>
      <c r="C43" s="565" t="s">
        <v>204</v>
      </c>
      <c r="D43" s="546"/>
      <c r="E43" s="547"/>
      <c r="F43" s="242" t="s">
        <v>35</v>
      </c>
      <c r="G43" s="566">
        <v>7896</v>
      </c>
      <c r="H43" s="266"/>
      <c r="I43" s="905">
        <f t="shared" si="0"/>
        <v>0</v>
      </c>
      <c r="J43" s="906"/>
      <c r="K43" s="905">
        <f t="shared" si="1"/>
        <v>0</v>
      </c>
      <c r="L43" s="906">
        <f t="shared" si="2"/>
        <v>0</v>
      </c>
      <c r="M43" s="322">
        <f>SUM(I43+K43)</f>
        <v>0</v>
      </c>
      <c r="N43" s="512">
        <f>(H43+J43)*G43</f>
        <v>0</v>
      </c>
    </row>
    <row r="44" spans="1:14" ht="22.5" customHeight="1">
      <c r="A44" s="543"/>
      <c r="B44" s="558">
        <v>23</v>
      </c>
      <c r="C44" s="550" t="s">
        <v>205</v>
      </c>
      <c r="D44" s="546"/>
      <c r="E44" s="547"/>
      <c r="F44" s="567" t="s">
        <v>103</v>
      </c>
      <c r="G44" s="568">
        <v>210.51</v>
      </c>
      <c r="H44" s="244"/>
      <c r="I44" s="905">
        <f t="shared" si="0"/>
        <v>0</v>
      </c>
      <c r="J44" s="906"/>
      <c r="K44" s="905">
        <f t="shared" si="1"/>
        <v>0</v>
      </c>
      <c r="L44" s="906">
        <f t="shared" si="2"/>
        <v>0</v>
      </c>
      <c r="M44" s="322">
        <f>SUM(I44+K44)</f>
        <v>0</v>
      </c>
      <c r="N44" s="512">
        <f>(H44+J44)*G44</f>
        <v>0</v>
      </c>
    </row>
    <row r="45" spans="1:14" ht="22.5" customHeight="1">
      <c r="A45" s="543"/>
      <c r="B45" s="558">
        <v>24</v>
      </c>
      <c r="C45" s="554" t="s">
        <v>541</v>
      </c>
      <c r="D45" s="546"/>
      <c r="E45" s="547"/>
      <c r="F45" s="567" t="s">
        <v>23</v>
      </c>
      <c r="G45" s="567">
        <f>(19.24+30.4)*1.5+22.62+38.76</f>
        <v>135.84</v>
      </c>
      <c r="H45" s="275"/>
      <c r="I45" s="905">
        <f t="shared" si="0"/>
        <v>0</v>
      </c>
      <c r="J45" s="906"/>
      <c r="K45" s="905">
        <f t="shared" si="1"/>
        <v>0</v>
      </c>
      <c r="L45" s="906">
        <f t="shared" si="2"/>
        <v>0</v>
      </c>
      <c r="M45" s="322">
        <f>SUM(I45+K45)</f>
        <v>0</v>
      </c>
      <c r="N45" s="512">
        <f>(H45+J45)*G45</f>
        <v>0</v>
      </c>
    </row>
    <row r="46" spans="1:14" ht="22.5" customHeight="1">
      <c r="A46" s="543"/>
      <c r="B46" s="558"/>
      <c r="C46" s="554" t="s">
        <v>539</v>
      </c>
      <c r="D46" s="546"/>
      <c r="E46" s="547"/>
      <c r="F46" s="544"/>
      <c r="G46" s="267"/>
      <c r="H46" s="244"/>
      <c r="I46" s="905">
        <f t="shared" si="0"/>
        <v>0</v>
      </c>
      <c r="J46" s="906"/>
      <c r="K46" s="905">
        <f t="shared" si="1"/>
        <v>0</v>
      </c>
      <c r="L46" s="906">
        <f t="shared" si="2"/>
        <v>0</v>
      </c>
      <c r="M46" s="322">
        <f>SUM(I46+K46)</f>
        <v>0</v>
      </c>
      <c r="N46" s="512"/>
    </row>
    <row r="47" spans="1:14" ht="22.5" customHeight="1">
      <c r="A47" s="543"/>
      <c r="B47" s="558"/>
      <c r="C47" s="554"/>
      <c r="D47" s="546"/>
      <c r="E47" s="547"/>
      <c r="F47" s="544"/>
      <c r="G47" s="267"/>
      <c r="H47" s="244"/>
      <c r="I47" s="905">
        <f t="shared" si="0"/>
        <v>0</v>
      </c>
      <c r="J47" s="906"/>
      <c r="K47" s="905">
        <f t="shared" si="1"/>
        <v>0</v>
      </c>
      <c r="L47" s="906">
        <f t="shared" si="2"/>
        <v>0</v>
      </c>
      <c r="M47" s="493"/>
      <c r="N47" s="512"/>
    </row>
    <row r="48" spans="1:14" ht="22.5" customHeight="1">
      <c r="A48" s="543"/>
      <c r="B48" s="458"/>
      <c r="C48" s="569"/>
      <c r="D48" s="466"/>
      <c r="E48" s="570" t="s">
        <v>540</v>
      </c>
      <c r="F48" s="458"/>
      <c r="G48" s="282"/>
      <c r="H48" s="237"/>
      <c r="I48" s="905">
        <f t="shared" si="0"/>
        <v>0</v>
      </c>
      <c r="J48" s="906"/>
      <c r="K48" s="905">
        <f t="shared" si="1"/>
        <v>0</v>
      </c>
      <c r="L48" s="906">
        <f t="shared" si="2"/>
        <v>0</v>
      </c>
      <c r="M48" s="571">
        <f>SUM(M15:M47)</f>
        <v>0</v>
      </c>
      <c r="N48" s="572">
        <f>SUM(I48+K48)</f>
        <v>0</v>
      </c>
    </row>
    <row r="49" spans="1:18" ht="22.5" customHeight="1">
      <c r="A49" s="543"/>
      <c r="B49" s="458"/>
      <c r="C49" s="569"/>
      <c r="D49" s="466"/>
      <c r="E49" s="570"/>
      <c r="F49" s="458"/>
      <c r="G49" s="282"/>
      <c r="H49" s="237"/>
      <c r="I49" s="905">
        <f t="shared" si="0"/>
        <v>0</v>
      </c>
      <c r="J49" s="906"/>
      <c r="K49" s="905">
        <f t="shared" si="1"/>
        <v>0</v>
      </c>
      <c r="L49" s="906">
        <f t="shared" si="2"/>
        <v>0</v>
      </c>
      <c r="M49" s="573"/>
      <c r="N49" s="512"/>
    </row>
    <row r="50" spans="1:18" ht="22.5" customHeight="1">
      <c r="A50" s="543"/>
      <c r="B50" s="558"/>
      <c r="C50" s="574" t="s">
        <v>99</v>
      </c>
      <c r="D50" s="546"/>
      <c r="E50" s="547"/>
      <c r="F50" s="544"/>
      <c r="G50" s="267"/>
      <c r="H50" s="244"/>
      <c r="I50" s="905">
        <f t="shared" si="0"/>
        <v>0</v>
      </c>
      <c r="J50" s="906"/>
      <c r="K50" s="905">
        <f t="shared" si="1"/>
        <v>0</v>
      </c>
      <c r="L50" s="906">
        <f t="shared" si="2"/>
        <v>0</v>
      </c>
      <c r="M50" s="575"/>
      <c r="N50" s="512"/>
    </row>
    <row r="51" spans="1:18" ht="22.5" customHeight="1">
      <c r="A51" s="543"/>
      <c r="B51" s="544">
        <v>1</v>
      </c>
      <c r="C51" s="550" t="s">
        <v>208</v>
      </c>
      <c r="D51" s="546"/>
      <c r="E51" s="547"/>
      <c r="F51" s="567" t="s">
        <v>206</v>
      </c>
      <c r="G51" s="568">
        <v>175</v>
      </c>
      <c r="H51" s="244"/>
      <c r="I51" s="905">
        <f t="shared" si="0"/>
        <v>0</v>
      </c>
      <c r="J51" s="906"/>
      <c r="K51" s="905">
        <f t="shared" si="1"/>
        <v>0</v>
      </c>
      <c r="L51" s="906">
        <f t="shared" si="2"/>
        <v>0</v>
      </c>
      <c r="M51" s="322">
        <f>SUM(I51+K51)</f>
        <v>0</v>
      </c>
      <c r="N51" s="512">
        <f>(H51+J51)*G51</f>
        <v>0</v>
      </c>
      <c r="P51" s="524">
        <v>89.86</v>
      </c>
      <c r="R51" s="524">
        <f>G51*P51</f>
        <v>15725.5</v>
      </c>
    </row>
    <row r="52" spans="1:18" ht="22.5" customHeight="1">
      <c r="A52" s="543"/>
      <c r="B52" s="544">
        <v>2</v>
      </c>
      <c r="C52" s="550" t="s">
        <v>209</v>
      </c>
      <c r="D52" s="546"/>
      <c r="E52" s="547"/>
      <c r="F52" s="567" t="s">
        <v>206</v>
      </c>
      <c r="G52" s="568">
        <v>72</v>
      </c>
      <c r="H52" s="244"/>
      <c r="I52" s="905">
        <f t="shared" si="0"/>
        <v>0</v>
      </c>
      <c r="J52" s="906"/>
      <c r="K52" s="905">
        <f t="shared" si="1"/>
        <v>0</v>
      </c>
      <c r="L52" s="906">
        <f t="shared" si="2"/>
        <v>0</v>
      </c>
      <c r="M52" s="322">
        <f>SUM(I52+K52)</f>
        <v>0</v>
      </c>
      <c r="N52" s="512">
        <f>(H52+J52)*G52</f>
        <v>0</v>
      </c>
      <c r="P52" s="524">
        <v>52.6</v>
      </c>
      <c r="R52" s="524">
        <f t="shared" ref="R52:R56" si="9">G52*P52</f>
        <v>3787.2000000000003</v>
      </c>
    </row>
    <row r="53" spans="1:18" ht="22.5" customHeight="1">
      <c r="A53" s="543"/>
      <c r="B53" s="544">
        <v>3</v>
      </c>
      <c r="C53" s="550" t="s">
        <v>210</v>
      </c>
      <c r="D53" s="546"/>
      <c r="E53" s="547"/>
      <c r="F53" s="567" t="s">
        <v>206</v>
      </c>
      <c r="G53" s="568">
        <v>356</v>
      </c>
      <c r="H53" s="244"/>
      <c r="I53" s="905">
        <f t="shared" si="0"/>
        <v>0</v>
      </c>
      <c r="J53" s="906"/>
      <c r="K53" s="905">
        <f t="shared" si="1"/>
        <v>0</v>
      </c>
      <c r="L53" s="906">
        <f t="shared" si="2"/>
        <v>0</v>
      </c>
      <c r="M53" s="322">
        <f>SUM(I53+K53)</f>
        <v>0</v>
      </c>
      <c r="N53" s="512">
        <f>(H53+J53)*G53</f>
        <v>0</v>
      </c>
      <c r="P53" s="524">
        <v>21.42</v>
      </c>
      <c r="R53" s="524">
        <f t="shared" si="9"/>
        <v>7625.52</v>
      </c>
    </row>
    <row r="54" spans="1:18" ht="22.5" customHeight="1">
      <c r="A54" s="543"/>
      <c r="B54" s="544">
        <v>4</v>
      </c>
      <c r="C54" s="550" t="s">
        <v>211</v>
      </c>
      <c r="D54" s="546"/>
      <c r="E54" s="547"/>
      <c r="F54" s="567" t="s">
        <v>206</v>
      </c>
      <c r="G54" s="568">
        <v>91</v>
      </c>
      <c r="H54" s="266"/>
      <c r="I54" s="905">
        <f t="shared" si="0"/>
        <v>0</v>
      </c>
      <c r="J54" s="906"/>
      <c r="K54" s="905">
        <f t="shared" si="1"/>
        <v>0</v>
      </c>
      <c r="L54" s="906">
        <f t="shared" si="2"/>
        <v>0</v>
      </c>
      <c r="M54" s="573"/>
      <c r="N54" s="512"/>
      <c r="P54" s="524">
        <v>42.06</v>
      </c>
      <c r="R54" s="524">
        <f t="shared" si="9"/>
        <v>3827.46</v>
      </c>
    </row>
    <row r="55" spans="1:18" ht="22.5" customHeight="1">
      <c r="A55" s="543"/>
      <c r="B55" s="544">
        <v>5</v>
      </c>
      <c r="C55" s="550" t="s">
        <v>212</v>
      </c>
      <c r="D55" s="546"/>
      <c r="E55" s="547"/>
      <c r="F55" s="567" t="s">
        <v>206</v>
      </c>
      <c r="G55" s="568">
        <v>8</v>
      </c>
      <c r="H55" s="244"/>
      <c r="I55" s="905">
        <f t="shared" si="0"/>
        <v>0</v>
      </c>
      <c r="J55" s="906"/>
      <c r="K55" s="905">
        <f t="shared" si="1"/>
        <v>0</v>
      </c>
      <c r="L55" s="906">
        <f t="shared" si="2"/>
        <v>0</v>
      </c>
      <c r="M55" s="322">
        <f t="shared" ref="M55:M63" si="10">SUM(I55+K55)</f>
        <v>0</v>
      </c>
      <c r="N55" s="512">
        <f t="shared" ref="N55:N63" si="11">(H55+J55)*G55</f>
        <v>0</v>
      </c>
      <c r="P55" s="524">
        <v>30.84</v>
      </c>
      <c r="R55" s="524">
        <f t="shared" si="9"/>
        <v>246.72</v>
      </c>
    </row>
    <row r="56" spans="1:18" ht="22.5" customHeight="1">
      <c r="A56" s="543"/>
      <c r="B56" s="544">
        <v>6</v>
      </c>
      <c r="C56" s="550" t="s">
        <v>1316</v>
      </c>
      <c r="D56" s="546"/>
      <c r="E56" s="547"/>
      <c r="F56" s="567" t="s">
        <v>206</v>
      </c>
      <c r="G56" s="568">
        <v>131</v>
      </c>
      <c r="H56" s="244"/>
      <c r="I56" s="905">
        <f t="shared" si="0"/>
        <v>0</v>
      </c>
      <c r="J56" s="906"/>
      <c r="K56" s="905">
        <f t="shared" si="1"/>
        <v>0</v>
      </c>
      <c r="L56" s="906">
        <f t="shared" si="2"/>
        <v>0</v>
      </c>
      <c r="M56" s="322">
        <f t="shared" si="10"/>
        <v>0</v>
      </c>
      <c r="N56" s="512">
        <f t="shared" si="11"/>
        <v>0</v>
      </c>
      <c r="P56" s="524">
        <v>57.6</v>
      </c>
      <c r="R56" s="524">
        <f t="shared" si="9"/>
        <v>7545.6</v>
      </c>
    </row>
    <row r="57" spans="1:18" ht="22.5" customHeight="1">
      <c r="A57" s="543"/>
      <c r="B57" s="544">
        <v>7</v>
      </c>
      <c r="C57" s="550" t="s">
        <v>213</v>
      </c>
      <c r="D57" s="546"/>
      <c r="E57" s="547"/>
      <c r="F57" s="567" t="s">
        <v>9</v>
      </c>
      <c r="G57" s="568">
        <v>92</v>
      </c>
      <c r="H57" s="244"/>
      <c r="I57" s="905">
        <f t="shared" si="0"/>
        <v>0</v>
      </c>
      <c r="J57" s="906"/>
      <c r="K57" s="905">
        <f t="shared" si="1"/>
        <v>0</v>
      </c>
      <c r="L57" s="906">
        <f t="shared" si="2"/>
        <v>0</v>
      </c>
      <c r="M57" s="322">
        <f t="shared" si="10"/>
        <v>0</v>
      </c>
      <c r="N57" s="512">
        <f t="shared" si="11"/>
        <v>0</v>
      </c>
    </row>
    <row r="58" spans="1:18" ht="22.5" customHeight="1">
      <c r="A58" s="543"/>
      <c r="B58" s="544">
        <v>8</v>
      </c>
      <c r="C58" s="550" t="str">
        <f>[7]โครงเหล็กรูปพรรณ!B14</f>
        <v>PLATE 300x300x20mm</v>
      </c>
      <c r="D58" s="546"/>
      <c r="E58" s="547"/>
      <c r="F58" s="242" t="s">
        <v>9</v>
      </c>
      <c r="G58" s="568">
        <v>92</v>
      </c>
      <c r="H58" s="244"/>
      <c r="I58" s="905">
        <f t="shared" si="0"/>
        <v>0</v>
      </c>
      <c r="J58" s="906"/>
      <c r="K58" s="905">
        <f t="shared" si="1"/>
        <v>0</v>
      </c>
      <c r="L58" s="906">
        <f t="shared" si="2"/>
        <v>0</v>
      </c>
      <c r="M58" s="322">
        <f t="shared" si="10"/>
        <v>0</v>
      </c>
      <c r="N58" s="512">
        <f t="shared" si="11"/>
        <v>0</v>
      </c>
    </row>
    <row r="59" spans="1:18" ht="22.5" customHeight="1">
      <c r="A59" s="543"/>
      <c r="B59" s="544">
        <v>9</v>
      </c>
      <c r="C59" s="550" t="s">
        <v>214</v>
      </c>
      <c r="D59" s="546"/>
      <c r="E59" s="547"/>
      <c r="F59" s="242" t="s">
        <v>35</v>
      </c>
      <c r="G59" s="568">
        <v>368</v>
      </c>
      <c r="H59" s="266"/>
      <c r="I59" s="905">
        <f t="shared" si="0"/>
        <v>0</v>
      </c>
      <c r="J59" s="906"/>
      <c r="K59" s="905">
        <f t="shared" si="1"/>
        <v>0</v>
      </c>
      <c r="L59" s="906">
        <f t="shared" si="2"/>
        <v>0</v>
      </c>
      <c r="M59" s="322">
        <f t="shared" si="10"/>
        <v>0</v>
      </c>
      <c r="N59" s="512">
        <f t="shared" si="11"/>
        <v>0</v>
      </c>
    </row>
    <row r="60" spans="1:18" ht="22.5" customHeight="1">
      <c r="A60" s="543"/>
      <c r="B60" s="544">
        <v>10</v>
      </c>
      <c r="C60" s="550" t="s">
        <v>544</v>
      </c>
      <c r="D60" s="546"/>
      <c r="E60" s="547"/>
      <c r="F60" s="242" t="s">
        <v>23</v>
      </c>
      <c r="G60" s="265">
        <v>350</v>
      </c>
      <c r="H60" s="266"/>
      <c r="I60" s="905">
        <f t="shared" si="0"/>
        <v>0</v>
      </c>
      <c r="J60" s="906"/>
      <c r="K60" s="905">
        <f t="shared" si="1"/>
        <v>0</v>
      </c>
      <c r="L60" s="906">
        <f t="shared" si="2"/>
        <v>0</v>
      </c>
      <c r="M60" s="322"/>
      <c r="N60" s="512"/>
    </row>
    <row r="61" spans="1:18" ht="22.5" customHeight="1">
      <c r="A61" s="543"/>
      <c r="B61" s="544"/>
      <c r="C61" s="565" t="s">
        <v>543</v>
      </c>
      <c r="D61" s="546"/>
      <c r="E61" s="547"/>
      <c r="F61" s="576"/>
      <c r="G61" s="273"/>
      <c r="H61" s="272"/>
      <c r="I61" s="905">
        <f t="shared" si="0"/>
        <v>0</v>
      </c>
      <c r="J61" s="906"/>
      <c r="K61" s="905">
        <f t="shared" si="1"/>
        <v>0</v>
      </c>
      <c r="L61" s="906">
        <f t="shared" si="2"/>
        <v>0</v>
      </c>
      <c r="M61" s="322"/>
      <c r="N61" s="512"/>
    </row>
    <row r="62" spans="1:18" ht="22.5" customHeight="1">
      <c r="A62" s="543"/>
      <c r="B62" s="544">
        <v>11</v>
      </c>
      <c r="C62" s="550" t="s">
        <v>1172</v>
      </c>
      <c r="D62" s="546"/>
      <c r="E62" s="547"/>
      <c r="F62" s="242" t="s">
        <v>34</v>
      </c>
      <c r="G62" s="265">
        <v>38000</v>
      </c>
      <c r="H62" s="266"/>
      <c r="I62" s="905">
        <f t="shared" si="0"/>
        <v>0</v>
      </c>
      <c r="J62" s="906"/>
      <c r="K62" s="905">
        <f t="shared" si="1"/>
        <v>0</v>
      </c>
      <c r="L62" s="906">
        <f t="shared" si="2"/>
        <v>0</v>
      </c>
      <c r="M62" s="322"/>
      <c r="N62" s="512"/>
    </row>
    <row r="63" spans="1:18" ht="22.5" customHeight="1">
      <c r="A63" s="543"/>
      <c r="B63" s="544"/>
      <c r="C63" s="550"/>
      <c r="D63" s="546"/>
      <c r="E63" s="547"/>
      <c r="F63" s="242"/>
      <c r="G63" s="265"/>
      <c r="H63" s="266"/>
      <c r="I63" s="905">
        <f t="shared" si="0"/>
        <v>0</v>
      </c>
      <c r="J63" s="906"/>
      <c r="K63" s="905">
        <f t="shared" si="1"/>
        <v>0</v>
      </c>
      <c r="L63" s="906">
        <f t="shared" si="2"/>
        <v>0</v>
      </c>
      <c r="M63" s="322">
        <f t="shared" si="10"/>
        <v>0</v>
      </c>
      <c r="N63" s="512">
        <f t="shared" si="11"/>
        <v>0</v>
      </c>
    </row>
    <row r="64" spans="1:18" ht="22.5" customHeight="1">
      <c r="A64" s="543"/>
      <c r="B64" s="544"/>
      <c r="C64" s="565"/>
      <c r="D64" s="546"/>
      <c r="E64" s="547"/>
      <c r="F64" s="576"/>
      <c r="G64" s="273"/>
      <c r="H64" s="272"/>
      <c r="I64" s="905">
        <f t="shared" si="0"/>
        <v>0</v>
      </c>
      <c r="J64" s="906"/>
      <c r="K64" s="905">
        <f t="shared" si="1"/>
        <v>0</v>
      </c>
      <c r="L64" s="906">
        <f t="shared" si="2"/>
        <v>0</v>
      </c>
      <c r="M64" s="573"/>
      <c r="N64" s="512"/>
    </row>
    <row r="65" spans="1:14" ht="22.5" customHeight="1">
      <c r="A65" s="543"/>
      <c r="B65" s="577"/>
      <c r="C65" s="578"/>
      <c r="D65" s="579"/>
      <c r="E65" s="580" t="s">
        <v>215</v>
      </c>
      <c r="F65" s="577"/>
      <c r="G65" s="426"/>
      <c r="H65" s="427"/>
      <c r="I65" s="905">
        <f t="shared" si="0"/>
        <v>0</v>
      </c>
      <c r="J65" s="906"/>
      <c r="K65" s="905">
        <f t="shared" si="1"/>
        <v>0</v>
      </c>
      <c r="L65" s="906">
        <f t="shared" si="2"/>
        <v>0</v>
      </c>
      <c r="M65" s="581">
        <f>SUM(I65+K65)</f>
        <v>0</v>
      </c>
      <c r="N65" s="572">
        <f>SUM(I65+K65)</f>
        <v>0</v>
      </c>
    </row>
    <row r="66" spans="1:14" ht="22.5" customHeight="1">
      <c r="B66" s="582" t="s">
        <v>47</v>
      </c>
      <c r="E66" s="524" t="str">
        <f>E2</f>
        <v>โรงพยาบาลโรคผิวหนังภาคตะวันออกเฉียงเหนือ  (อาคารผู้ป่วยนอก)</v>
      </c>
      <c r="H66" s="277"/>
      <c r="I66" s="907" t="s">
        <v>15</v>
      </c>
      <c r="J66" s="908"/>
      <c r="K66" s="909"/>
      <c r="L66" s="910" t="s">
        <v>24</v>
      </c>
      <c r="N66" s="465"/>
    </row>
    <row r="67" spans="1:14" ht="22.5" customHeight="1">
      <c r="B67" s="582" t="s">
        <v>95</v>
      </c>
      <c r="E67" s="524" t="str">
        <f>E3</f>
        <v>โรงพยาบาลโรคผิวหนังภาคตะวันออกเฉียงเหนือ จ.บุรีรัมย์</v>
      </c>
      <c r="H67" s="277"/>
      <c r="I67" s="907" t="str">
        <f>I3</f>
        <v>เอกสารเลขที่</v>
      </c>
      <c r="J67" s="911"/>
      <c r="K67" s="909"/>
      <c r="L67" s="912"/>
      <c r="N67" s="465"/>
    </row>
    <row r="68" spans="1:14" ht="22.5" customHeight="1">
      <c r="B68" s="525" t="s">
        <v>28</v>
      </c>
      <c r="C68" s="526" t="s">
        <v>25</v>
      </c>
      <c r="D68" s="526"/>
      <c r="E68" s="527"/>
      <c r="F68" s="528" t="s">
        <v>29</v>
      </c>
      <c r="G68" s="528" t="s">
        <v>30</v>
      </c>
      <c r="H68" s="529"/>
      <c r="I68" s="895"/>
      <c r="J68" s="896"/>
      <c r="K68" s="896"/>
      <c r="L68" s="897" t="s">
        <v>87</v>
      </c>
      <c r="N68" s="465"/>
    </row>
    <row r="69" spans="1:14" ht="22.5" customHeight="1">
      <c r="B69" s="531"/>
      <c r="C69" s="532"/>
      <c r="D69" s="532"/>
      <c r="E69" s="533"/>
      <c r="F69" s="534"/>
      <c r="G69" s="259"/>
      <c r="H69" s="260"/>
      <c r="I69" s="898" t="s">
        <v>86</v>
      </c>
      <c r="J69" s="899"/>
      <c r="K69" s="898" t="s">
        <v>86</v>
      </c>
      <c r="L69" s="900"/>
      <c r="N69" s="465"/>
    </row>
    <row r="70" spans="1:14" ht="22.5" customHeight="1">
      <c r="B70" s="583"/>
      <c r="C70" s="584"/>
      <c r="D70" s="584"/>
      <c r="E70" s="585"/>
      <c r="F70" s="538"/>
      <c r="G70" s="428"/>
      <c r="H70" s="429"/>
      <c r="I70" s="913"/>
      <c r="J70" s="902"/>
      <c r="K70" s="913"/>
      <c r="L70" s="913"/>
      <c r="M70" s="586">
        <f t="shared" ref="M70:M71" si="12">SUM(I70+K70)</f>
        <v>0</v>
      </c>
      <c r="N70" s="465"/>
    </row>
    <row r="71" spans="1:14" ht="22.5" customHeight="1">
      <c r="A71" s="543"/>
      <c r="B71" s="558"/>
      <c r="C71" s="587"/>
      <c r="D71" s="460" t="s">
        <v>65</v>
      </c>
      <c r="E71" s="570"/>
      <c r="F71" s="458"/>
      <c r="G71" s="282"/>
      <c r="H71" s="237"/>
      <c r="I71" s="914"/>
      <c r="J71" s="904"/>
      <c r="K71" s="914"/>
      <c r="L71" s="914"/>
      <c r="M71" s="586">
        <f t="shared" si="12"/>
        <v>0</v>
      </c>
      <c r="N71" s="465"/>
    </row>
    <row r="72" spans="1:14" ht="22.5" customHeight="1">
      <c r="A72" s="543"/>
      <c r="B72" s="558"/>
      <c r="C72" s="459"/>
      <c r="D72" s="460" t="s">
        <v>72</v>
      </c>
      <c r="E72" s="505"/>
      <c r="F72" s="588"/>
      <c r="G72" s="278"/>
      <c r="H72" s="279"/>
      <c r="I72" s="915"/>
      <c r="J72" s="916"/>
      <c r="K72" s="915"/>
      <c r="L72" s="916"/>
      <c r="M72" s="586">
        <f t="shared" ref="M72:M75" si="13">SUM(I72+K72)</f>
        <v>0</v>
      </c>
      <c r="N72" s="589"/>
    </row>
    <row r="73" spans="1:14" ht="22.5" customHeight="1">
      <c r="A73" s="543"/>
      <c r="B73" s="544">
        <v>1</v>
      </c>
      <c r="C73" s="565" t="s">
        <v>545</v>
      </c>
      <c r="D73" s="590"/>
      <c r="E73" s="591"/>
      <c r="F73" s="242" t="s">
        <v>23</v>
      </c>
      <c r="G73" s="568">
        <v>1879</v>
      </c>
      <c r="H73" s="244"/>
      <c r="I73" s="905">
        <f>G73*H73</f>
        <v>0</v>
      </c>
      <c r="J73" s="906"/>
      <c r="K73" s="905">
        <f>G73*J73</f>
        <v>0</v>
      </c>
      <c r="L73" s="906">
        <f>I73+K73</f>
        <v>0</v>
      </c>
      <c r="M73" s="322">
        <f t="shared" si="13"/>
        <v>0</v>
      </c>
      <c r="N73" s="512">
        <f>(H73+J73)*G73</f>
        <v>0</v>
      </c>
    </row>
    <row r="74" spans="1:14" ht="22.5" customHeight="1">
      <c r="A74" s="543"/>
      <c r="B74" s="544">
        <v>2</v>
      </c>
      <c r="C74" s="565" t="s">
        <v>546</v>
      </c>
      <c r="D74" s="590"/>
      <c r="E74" s="591"/>
      <c r="F74" s="242" t="s">
        <v>23</v>
      </c>
      <c r="G74" s="568">
        <v>2136</v>
      </c>
      <c r="H74" s="244"/>
      <c r="I74" s="905">
        <f>G74*H74</f>
        <v>0</v>
      </c>
      <c r="J74" s="906"/>
      <c r="K74" s="905">
        <f>G74*J74</f>
        <v>0</v>
      </c>
      <c r="L74" s="906">
        <f>I74+K74</f>
        <v>0</v>
      </c>
      <c r="M74" s="322">
        <f t="shared" si="13"/>
        <v>0</v>
      </c>
      <c r="N74" s="512">
        <f>(H74+J74)*G74</f>
        <v>0</v>
      </c>
    </row>
    <row r="75" spans="1:14" ht="22.5" customHeight="1">
      <c r="A75" s="543"/>
      <c r="B75" s="544">
        <v>3</v>
      </c>
      <c r="C75" s="565" t="s">
        <v>547</v>
      </c>
      <c r="D75" s="590"/>
      <c r="E75" s="591"/>
      <c r="F75" s="567" t="s">
        <v>103</v>
      </c>
      <c r="G75" s="568">
        <v>257</v>
      </c>
      <c r="H75" s="244"/>
      <c r="I75" s="905">
        <f>G75*H75</f>
        <v>0</v>
      </c>
      <c r="J75" s="906"/>
      <c r="K75" s="905">
        <f>G75*J75</f>
        <v>0</v>
      </c>
      <c r="L75" s="906">
        <f>I75+K75</f>
        <v>0</v>
      </c>
      <c r="M75" s="322">
        <f t="shared" si="13"/>
        <v>0</v>
      </c>
      <c r="N75" s="512">
        <f>(H75+J75)*G75</f>
        <v>0</v>
      </c>
    </row>
    <row r="76" spans="1:14" ht="22.5" customHeight="1">
      <c r="A76" s="543"/>
      <c r="B76" s="544"/>
      <c r="C76" s="565"/>
      <c r="D76" s="590"/>
      <c r="E76" s="591"/>
      <c r="F76" s="567"/>
      <c r="G76" s="568"/>
      <c r="H76" s="244"/>
      <c r="I76" s="905"/>
      <c r="J76" s="906"/>
      <c r="K76" s="905"/>
      <c r="L76" s="906"/>
      <c r="M76" s="322"/>
      <c r="N76" s="512"/>
    </row>
    <row r="77" spans="1:14" ht="22.5" customHeight="1">
      <c r="A77" s="543"/>
      <c r="B77" s="458"/>
      <c r="C77" s="587"/>
      <c r="D77" s="592"/>
      <c r="E77" s="570" t="s">
        <v>396</v>
      </c>
      <c r="F77" s="458"/>
      <c r="G77" s="282"/>
      <c r="H77" s="237"/>
      <c r="I77" s="917">
        <f>SUM(I73:I76)</f>
        <v>0</v>
      </c>
      <c r="J77" s="904"/>
      <c r="K77" s="917">
        <f>SUM(K73:K76)</f>
        <v>0</v>
      </c>
      <c r="L77" s="917">
        <f>SUM(L73:L76)</f>
        <v>0</v>
      </c>
      <c r="M77" s="511">
        <f>SUM(I77+K77)</f>
        <v>0</v>
      </c>
      <c r="N77" s="512">
        <f>SUM(N67:N75)</f>
        <v>0</v>
      </c>
    </row>
    <row r="78" spans="1:14" ht="22.5" customHeight="1">
      <c r="A78" s="543"/>
      <c r="B78" s="544"/>
      <c r="C78" s="593"/>
      <c r="D78" s="590"/>
      <c r="E78" s="591"/>
      <c r="F78" s="588"/>
      <c r="G78" s="278"/>
      <c r="H78" s="279"/>
      <c r="I78" s="915"/>
      <c r="J78" s="916"/>
      <c r="K78" s="915"/>
      <c r="L78" s="916"/>
      <c r="M78" s="586">
        <f t="shared" ref="M78:M79" si="14">SUM(I78+K78)</f>
        <v>0</v>
      </c>
      <c r="N78" s="465"/>
    </row>
    <row r="79" spans="1:14" ht="22.5" customHeight="1">
      <c r="A79" s="543"/>
      <c r="B79" s="544"/>
      <c r="C79" s="593"/>
      <c r="D79" s="594" t="s">
        <v>19</v>
      </c>
      <c r="E79" s="591"/>
      <c r="F79" s="588"/>
      <c r="G79" s="278"/>
      <c r="H79" s="279"/>
      <c r="I79" s="915"/>
      <c r="J79" s="916"/>
      <c r="K79" s="915"/>
      <c r="L79" s="916"/>
      <c r="M79" s="586">
        <f t="shared" si="14"/>
        <v>0</v>
      </c>
      <c r="N79" s="465"/>
    </row>
    <row r="80" spans="1:14" ht="22.5" customHeight="1">
      <c r="A80" s="543"/>
      <c r="B80" s="458"/>
      <c r="C80" s="565" t="s">
        <v>330</v>
      </c>
      <c r="D80" s="590"/>
      <c r="E80" s="591"/>
      <c r="F80" s="463" t="s">
        <v>23</v>
      </c>
      <c r="G80" s="263">
        <f>2424+3150+2122</f>
        <v>7696</v>
      </c>
      <c r="H80" s="280"/>
      <c r="I80" s="914">
        <f>G80*H80</f>
        <v>0</v>
      </c>
      <c r="J80" s="918"/>
      <c r="K80" s="914">
        <f>G80*J80</f>
        <v>0</v>
      </c>
      <c r="L80" s="914">
        <f>I80+K80</f>
        <v>0</v>
      </c>
      <c r="M80" s="281">
        <f>SUM(I80+K80)</f>
        <v>0</v>
      </c>
      <c r="N80" s="512">
        <f>(H80+J80)*G80</f>
        <v>0</v>
      </c>
    </row>
    <row r="81" spans="1:14" ht="22.5" customHeight="1">
      <c r="A81" s="543"/>
      <c r="B81" s="458"/>
      <c r="C81" s="569" t="s">
        <v>331</v>
      </c>
      <c r="D81" s="466"/>
      <c r="E81" s="505"/>
      <c r="F81" s="458"/>
      <c r="G81" s="282"/>
      <c r="H81" s="237"/>
      <c r="I81" s="914"/>
      <c r="J81" s="904"/>
      <c r="K81" s="914"/>
      <c r="L81" s="914"/>
      <c r="M81" s="586">
        <f t="shared" ref="M81:M82" si="15">SUM(I81+K81)</f>
        <v>0</v>
      </c>
      <c r="N81" s="465"/>
    </row>
    <row r="82" spans="1:14" ht="22.5" customHeight="1">
      <c r="A82" s="543"/>
      <c r="B82" s="458"/>
      <c r="C82" s="569" t="s">
        <v>334</v>
      </c>
      <c r="D82" s="466"/>
      <c r="E82" s="505"/>
      <c r="F82" s="458"/>
      <c r="G82" s="282"/>
      <c r="H82" s="237"/>
      <c r="I82" s="914"/>
      <c r="J82" s="904"/>
      <c r="K82" s="914"/>
      <c r="L82" s="914"/>
      <c r="M82" s="586">
        <f t="shared" si="15"/>
        <v>0</v>
      </c>
      <c r="N82" s="465"/>
    </row>
    <row r="83" spans="1:14" ht="22.5" customHeight="1">
      <c r="B83" s="458">
        <v>2</v>
      </c>
      <c r="C83" s="546" t="s">
        <v>332</v>
      </c>
      <c r="D83" s="466"/>
      <c r="E83" s="505"/>
      <c r="F83" s="463" t="s">
        <v>23</v>
      </c>
      <c r="G83" s="263">
        <f>1448+422+1115</f>
        <v>2985</v>
      </c>
      <c r="H83" s="280"/>
      <c r="I83" s="914">
        <f>G83*H83</f>
        <v>0</v>
      </c>
      <c r="J83" s="918"/>
      <c r="K83" s="914">
        <f>G83*J83</f>
        <v>0</v>
      </c>
      <c r="L83" s="914">
        <f>I83+K83</f>
        <v>0</v>
      </c>
      <c r="M83" s="281">
        <f>SUM(I83+K83)</f>
        <v>0</v>
      </c>
      <c r="N83" s="512">
        <f>(H83+J83)*G83</f>
        <v>0</v>
      </c>
    </row>
    <row r="84" spans="1:14" ht="22.5" customHeight="1">
      <c r="B84" s="458"/>
      <c r="C84" s="569" t="s">
        <v>333</v>
      </c>
      <c r="D84" s="466"/>
      <c r="E84" s="505"/>
      <c r="F84" s="458"/>
      <c r="G84" s="263"/>
      <c r="H84" s="280"/>
      <c r="I84" s="914"/>
      <c r="J84" s="918"/>
      <c r="K84" s="914"/>
      <c r="L84" s="914"/>
      <c r="M84" s="596"/>
      <c r="N84" s="512"/>
    </row>
    <row r="85" spans="1:14" ht="22.5" customHeight="1">
      <c r="B85" s="458"/>
      <c r="C85" s="466" t="s">
        <v>334</v>
      </c>
      <c r="D85" s="466"/>
      <c r="E85" s="505"/>
      <c r="F85" s="458"/>
      <c r="G85" s="263"/>
      <c r="H85" s="280"/>
      <c r="I85" s="914"/>
      <c r="J85" s="918"/>
      <c r="K85" s="914"/>
      <c r="L85" s="914"/>
      <c r="M85" s="596"/>
      <c r="N85" s="512"/>
    </row>
    <row r="86" spans="1:14" ht="22.5" customHeight="1">
      <c r="B86" s="458">
        <v>3</v>
      </c>
      <c r="C86" s="546" t="s">
        <v>335</v>
      </c>
      <c r="D86" s="466"/>
      <c r="E86" s="505"/>
      <c r="F86" s="567" t="s">
        <v>23</v>
      </c>
      <c r="G86" s="244">
        <f>71+139+139</f>
        <v>349</v>
      </c>
      <c r="H86" s="430"/>
      <c r="I86" s="919">
        <f>H86*G86</f>
        <v>0</v>
      </c>
      <c r="J86" s="919"/>
      <c r="K86" s="919">
        <f>J86*G86</f>
        <v>0</v>
      </c>
      <c r="L86" s="919">
        <f>(H86+J86)*G86</f>
        <v>0</v>
      </c>
      <c r="M86" s="281">
        <f>SUM(I86+K86)</f>
        <v>0</v>
      </c>
      <c r="N86" s="512">
        <f>(H86+J86)*G86</f>
        <v>0</v>
      </c>
    </row>
    <row r="87" spans="1:14" ht="22.5" customHeight="1">
      <c r="B87" s="458"/>
      <c r="C87" s="569" t="s">
        <v>336</v>
      </c>
      <c r="D87" s="466"/>
      <c r="E87" s="505"/>
      <c r="F87" s="463"/>
      <c r="G87" s="263"/>
      <c r="H87" s="280"/>
      <c r="I87" s="914"/>
      <c r="J87" s="918"/>
      <c r="K87" s="914"/>
      <c r="L87" s="914"/>
      <c r="M87" s="596"/>
      <c r="N87" s="512"/>
    </row>
    <row r="88" spans="1:14" ht="22.5" customHeight="1">
      <c r="B88" s="458"/>
      <c r="C88" s="569" t="s">
        <v>334</v>
      </c>
      <c r="D88" s="466"/>
      <c r="E88" s="505"/>
      <c r="F88" s="463"/>
      <c r="G88" s="263"/>
      <c r="H88" s="280"/>
      <c r="I88" s="914"/>
      <c r="J88" s="918"/>
      <c r="K88" s="914"/>
      <c r="L88" s="914"/>
      <c r="M88" s="596"/>
      <c r="N88" s="512"/>
    </row>
    <row r="89" spans="1:14" ht="22.5" customHeight="1">
      <c r="B89" s="458">
        <v>4</v>
      </c>
      <c r="C89" s="546" t="s">
        <v>337</v>
      </c>
      <c r="D89" s="466"/>
      <c r="E89" s="505"/>
      <c r="F89" s="567" t="s">
        <v>23</v>
      </c>
      <c r="G89" s="270">
        <f>447+172+689+143</f>
        <v>1451</v>
      </c>
      <c r="H89" s="430"/>
      <c r="I89" s="919">
        <f>H89*G89</f>
        <v>0</v>
      </c>
      <c r="J89" s="919"/>
      <c r="K89" s="919">
        <f>J89*G89</f>
        <v>0</v>
      </c>
      <c r="L89" s="919">
        <f>(H89+J89)*G89</f>
        <v>0</v>
      </c>
      <c r="M89" s="281">
        <f>SUM(I89+K89)</f>
        <v>0</v>
      </c>
      <c r="N89" s="512">
        <f>(H89+J89)*G89</f>
        <v>0</v>
      </c>
    </row>
    <row r="90" spans="1:14" ht="22.5" customHeight="1">
      <c r="B90" s="458"/>
      <c r="C90" s="569" t="s">
        <v>338</v>
      </c>
      <c r="D90" s="466"/>
      <c r="E90" s="505"/>
      <c r="F90" s="458"/>
      <c r="G90" s="263"/>
      <c r="H90" s="280"/>
      <c r="I90" s="914"/>
      <c r="J90" s="918"/>
      <c r="K90" s="914"/>
      <c r="L90" s="914"/>
      <c r="M90" s="596"/>
      <c r="N90" s="512"/>
    </row>
    <row r="91" spans="1:14" ht="22.5" customHeight="1">
      <c r="B91" s="458"/>
      <c r="C91" s="569" t="s">
        <v>339</v>
      </c>
      <c r="D91" s="466"/>
      <c r="E91" s="505"/>
      <c r="F91" s="458"/>
      <c r="G91" s="263"/>
      <c r="H91" s="280"/>
      <c r="I91" s="914"/>
      <c r="J91" s="918"/>
      <c r="K91" s="914"/>
      <c r="L91" s="914"/>
      <c r="M91" s="596"/>
      <c r="N91" s="512"/>
    </row>
    <row r="92" spans="1:14" ht="22.5" customHeight="1">
      <c r="B92" s="458">
        <v>5</v>
      </c>
      <c r="C92" s="546" t="s">
        <v>340</v>
      </c>
      <c r="D92" s="466"/>
      <c r="E92" s="505"/>
      <c r="F92" s="567" t="s">
        <v>23</v>
      </c>
      <c r="G92" s="244">
        <f>339+118+80+1099+730</f>
        <v>2366</v>
      </c>
      <c r="H92" s="430"/>
      <c r="I92" s="919">
        <f>H92*G92</f>
        <v>0</v>
      </c>
      <c r="J92" s="919"/>
      <c r="K92" s="919">
        <f>J92*G92</f>
        <v>0</v>
      </c>
      <c r="L92" s="919">
        <f>(H92+J92)*G92</f>
        <v>0</v>
      </c>
      <c r="M92" s="281">
        <f>SUM(I92+K92)</f>
        <v>0</v>
      </c>
      <c r="N92" s="512">
        <f>(H92+J92)*G92</f>
        <v>0</v>
      </c>
    </row>
    <row r="93" spans="1:14" ht="22.5" customHeight="1">
      <c r="B93" s="458">
        <v>6</v>
      </c>
      <c r="C93" s="546" t="s">
        <v>341</v>
      </c>
      <c r="D93" s="466"/>
      <c r="E93" s="505"/>
      <c r="F93" s="567" t="s">
        <v>23</v>
      </c>
      <c r="G93" s="244">
        <f>48</f>
        <v>48</v>
      </c>
      <c r="H93" s="431"/>
      <c r="I93" s="919">
        <f>H93*G93</f>
        <v>0</v>
      </c>
      <c r="J93" s="919"/>
      <c r="K93" s="919">
        <f>J93*G93</f>
        <v>0</v>
      </c>
      <c r="L93" s="919">
        <f>I93+K93</f>
        <v>0</v>
      </c>
      <c r="M93" s="281">
        <f>SUM(I93+K93)</f>
        <v>0</v>
      </c>
      <c r="N93" s="512">
        <f>(H93+J93)*G93</f>
        <v>0</v>
      </c>
    </row>
    <row r="94" spans="1:14" ht="22.5" customHeight="1">
      <c r="B94" s="458"/>
      <c r="C94" s="569" t="s">
        <v>342</v>
      </c>
      <c r="D94" s="466"/>
      <c r="E94" s="505"/>
      <c r="F94" s="458"/>
      <c r="G94" s="263"/>
      <c r="H94" s="280"/>
      <c r="I94" s="914"/>
      <c r="J94" s="918"/>
      <c r="K94" s="914"/>
      <c r="L94" s="914"/>
      <c r="M94" s="596"/>
      <c r="N94" s="512"/>
    </row>
    <row r="95" spans="1:14" ht="22.5" customHeight="1">
      <c r="B95" s="458"/>
      <c r="C95" s="569" t="s">
        <v>343</v>
      </c>
      <c r="D95" s="466"/>
      <c r="E95" s="505"/>
      <c r="F95" s="458"/>
      <c r="G95" s="263"/>
      <c r="H95" s="280"/>
      <c r="I95" s="914"/>
      <c r="J95" s="918"/>
      <c r="K95" s="914"/>
      <c r="L95" s="914"/>
      <c r="M95" s="596"/>
      <c r="N95" s="512"/>
    </row>
    <row r="96" spans="1:14" s="597" customFormat="1" ht="22.5" customHeight="1">
      <c r="B96" s="598">
        <v>8</v>
      </c>
      <c r="C96" s="599" t="s">
        <v>344</v>
      </c>
      <c r="D96" s="600"/>
      <c r="E96" s="601"/>
      <c r="F96" s="602" t="s">
        <v>23</v>
      </c>
      <c r="G96" s="603">
        <v>998</v>
      </c>
      <c r="H96" s="604"/>
      <c r="I96" s="920">
        <f>H96*G96</f>
        <v>0</v>
      </c>
      <c r="J96" s="920"/>
      <c r="K96" s="920">
        <f>J96*G96</f>
        <v>0</v>
      </c>
      <c r="L96" s="920">
        <f>I96+K96</f>
        <v>0</v>
      </c>
      <c r="M96" s="605">
        <f>SUM(I96+K96)</f>
        <v>0</v>
      </c>
      <c r="N96" s="606">
        <f>(H96+J96)*G96</f>
        <v>0</v>
      </c>
    </row>
    <row r="97" spans="2:14" s="597" customFormat="1" ht="22.5" customHeight="1">
      <c r="B97" s="598"/>
      <c r="C97" s="607" t="s">
        <v>1383</v>
      </c>
      <c r="D97" s="600"/>
      <c r="E97" s="601"/>
      <c r="F97" s="598"/>
      <c r="G97" s="608"/>
      <c r="H97" s="609"/>
      <c r="I97" s="921"/>
      <c r="J97" s="922"/>
      <c r="K97" s="921"/>
      <c r="L97" s="921"/>
      <c r="M97" s="610"/>
      <c r="N97" s="606"/>
    </row>
    <row r="98" spans="2:14" ht="22.5" customHeight="1">
      <c r="B98" s="458">
        <v>9</v>
      </c>
      <c r="C98" s="546" t="s">
        <v>345</v>
      </c>
      <c r="D98" s="466"/>
      <c r="E98" s="505"/>
      <c r="F98" s="567" t="s">
        <v>23</v>
      </c>
      <c r="G98" s="244">
        <f>42</f>
        <v>42</v>
      </c>
      <c r="H98" s="430"/>
      <c r="I98" s="919">
        <f>H98*G98</f>
        <v>0</v>
      </c>
      <c r="J98" s="919"/>
      <c r="K98" s="919">
        <f>J98*G98</f>
        <v>0</v>
      </c>
      <c r="L98" s="919">
        <f>I98+K98</f>
        <v>0</v>
      </c>
      <c r="M98" s="281">
        <f>SUM(I98+K98)</f>
        <v>0</v>
      </c>
      <c r="N98" s="512">
        <f>(H98+J98)*G98</f>
        <v>0</v>
      </c>
    </row>
    <row r="99" spans="2:14" ht="22.5" customHeight="1">
      <c r="B99" s="458"/>
      <c r="C99" s="569" t="s">
        <v>346</v>
      </c>
      <c r="D99" s="466"/>
      <c r="E99" s="505"/>
      <c r="F99" s="458"/>
      <c r="G99" s="263"/>
      <c r="H99" s="280"/>
      <c r="I99" s="914"/>
      <c r="J99" s="918"/>
      <c r="K99" s="914"/>
      <c r="L99" s="914"/>
      <c r="M99" s="596"/>
      <c r="N99" s="512"/>
    </row>
    <row r="100" spans="2:14" ht="22.5" customHeight="1">
      <c r="B100" s="458"/>
      <c r="C100" s="569" t="s">
        <v>347</v>
      </c>
      <c r="D100" s="466"/>
      <c r="E100" s="505"/>
      <c r="F100" s="458"/>
      <c r="G100" s="263"/>
      <c r="H100" s="280"/>
      <c r="I100" s="914"/>
      <c r="J100" s="918"/>
      <c r="K100" s="914"/>
      <c r="L100" s="914"/>
      <c r="M100" s="596"/>
      <c r="N100" s="512"/>
    </row>
    <row r="101" spans="2:14" ht="22.5" customHeight="1">
      <c r="B101" s="458">
        <v>10</v>
      </c>
      <c r="C101" s="546" t="s">
        <v>348</v>
      </c>
      <c r="D101" s="546"/>
      <c r="E101" s="505"/>
      <c r="F101" s="567" t="s">
        <v>103</v>
      </c>
      <c r="G101" s="244">
        <f>32</f>
        <v>32</v>
      </c>
      <c r="H101" s="430"/>
      <c r="I101" s="919">
        <f>H101*G101</f>
        <v>0</v>
      </c>
      <c r="J101" s="919"/>
      <c r="K101" s="919">
        <f>J101*G101</f>
        <v>0</v>
      </c>
      <c r="L101" s="919">
        <f>(H101+J101)*G101</f>
        <v>0</v>
      </c>
      <c r="M101" s="281">
        <f>SUM(I101+K101)</f>
        <v>0</v>
      </c>
      <c r="N101" s="512">
        <f>(H101+J101)*G101</f>
        <v>0</v>
      </c>
    </row>
    <row r="102" spans="2:14" ht="22.5" customHeight="1">
      <c r="B102" s="458">
        <v>11</v>
      </c>
      <c r="C102" s="546" t="s">
        <v>349</v>
      </c>
      <c r="D102" s="546"/>
      <c r="E102" s="505"/>
      <c r="F102" s="567" t="s">
        <v>103</v>
      </c>
      <c r="G102" s="244">
        <f>24+40+40</f>
        <v>104</v>
      </c>
      <c r="H102" s="430"/>
      <c r="I102" s="919">
        <f>H102*G102</f>
        <v>0</v>
      </c>
      <c r="J102" s="919"/>
      <c r="K102" s="919">
        <f>J102*G102</f>
        <v>0</v>
      </c>
      <c r="L102" s="919">
        <f>(H102+J102)*G102</f>
        <v>0</v>
      </c>
      <c r="M102" s="281">
        <f>SUM(I102+K102)</f>
        <v>0</v>
      </c>
      <c r="N102" s="512">
        <f>(H102+J102)*G102</f>
        <v>0</v>
      </c>
    </row>
    <row r="103" spans="2:14" ht="22.5" customHeight="1">
      <c r="B103" s="458"/>
      <c r="C103" s="569"/>
      <c r="D103" s="466"/>
      <c r="E103" s="505"/>
      <c r="F103" s="458"/>
      <c r="G103" s="263"/>
      <c r="H103" s="280"/>
      <c r="I103" s="914"/>
      <c r="J103" s="918"/>
      <c r="K103" s="914"/>
      <c r="L103" s="914"/>
      <c r="M103" s="596"/>
      <c r="N103" s="512"/>
    </row>
    <row r="104" spans="2:14" ht="22.5" customHeight="1">
      <c r="B104" s="458"/>
      <c r="C104" s="587"/>
      <c r="D104" s="592"/>
      <c r="E104" s="570" t="s">
        <v>397</v>
      </c>
      <c r="F104" s="458"/>
      <c r="G104" s="282"/>
      <c r="H104" s="280"/>
      <c r="I104" s="917">
        <f>SUM(I80:I103)</f>
        <v>0</v>
      </c>
      <c r="J104" s="904"/>
      <c r="K104" s="917">
        <f>SUM(K80:K103)</f>
        <v>0</v>
      </c>
      <c r="L104" s="917">
        <f>SUM(L80:L103)</f>
        <v>0</v>
      </c>
      <c r="M104" s="511">
        <f>SUM(I104+K104)</f>
        <v>0</v>
      </c>
      <c r="N104" s="512">
        <f>SUM(N83:N103)</f>
        <v>0</v>
      </c>
    </row>
    <row r="105" spans="2:14" ht="22.5" customHeight="1">
      <c r="B105" s="458"/>
      <c r="C105" s="587"/>
      <c r="D105" s="592"/>
      <c r="E105" s="570"/>
      <c r="F105" s="458"/>
      <c r="G105" s="282"/>
      <c r="H105" s="280"/>
      <c r="I105" s="917"/>
      <c r="J105" s="904"/>
      <c r="K105" s="917"/>
      <c r="L105" s="917"/>
      <c r="M105" s="611"/>
      <c r="N105" s="512"/>
    </row>
    <row r="106" spans="2:14" ht="22.5" customHeight="1">
      <c r="B106" s="458"/>
      <c r="C106" s="459"/>
      <c r="D106" s="460" t="s">
        <v>0</v>
      </c>
      <c r="E106" s="612"/>
      <c r="F106" s="458"/>
      <c r="G106" s="283"/>
      <c r="H106" s="237"/>
      <c r="I106" s="917"/>
      <c r="J106" s="904"/>
      <c r="K106" s="917"/>
      <c r="L106" s="917"/>
      <c r="N106" s="465"/>
    </row>
    <row r="107" spans="2:14" ht="22.5" customHeight="1">
      <c r="B107" s="458">
        <v>1</v>
      </c>
      <c r="C107" s="546" t="s">
        <v>350</v>
      </c>
      <c r="D107" s="546"/>
      <c r="E107" s="612"/>
      <c r="F107" s="567" t="s">
        <v>23</v>
      </c>
      <c r="G107" s="244">
        <v>13831</v>
      </c>
      <c r="H107" s="431"/>
      <c r="I107" s="923">
        <f t="shared" ref="I107:I115" si="16">H107*G107</f>
        <v>0</v>
      </c>
      <c r="J107" s="923"/>
      <c r="K107" s="919">
        <f t="shared" ref="K107:K115" si="17">J107*G107</f>
        <v>0</v>
      </c>
      <c r="L107" s="919">
        <f t="shared" ref="L107:L115" si="18">(H107+J107)*G107</f>
        <v>0</v>
      </c>
      <c r="M107" s="511">
        <f t="shared" ref="M107:M116" si="19">SUM(I107+K107)</f>
        <v>0</v>
      </c>
      <c r="N107" s="512">
        <f t="shared" ref="N107:N116" si="20">(H107+J107)*G107</f>
        <v>0</v>
      </c>
    </row>
    <row r="108" spans="2:14" ht="22.5" customHeight="1">
      <c r="B108" s="458">
        <v>2</v>
      </c>
      <c r="C108" s="546" t="s">
        <v>351</v>
      </c>
      <c r="D108" s="546"/>
      <c r="E108" s="612"/>
      <c r="F108" s="567" t="s">
        <v>23</v>
      </c>
      <c r="G108" s="244">
        <v>2227</v>
      </c>
      <c r="H108" s="431"/>
      <c r="I108" s="923">
        <f t="shared" si="16"/>
        <v>0</v>
      </c>
      <c r="J108" s="923"/>
      <c r="K108" s="919">
        <f t="shared" si="17"/>
        <v>0</v>
      </c>
      <c r="L108" s="919">
        <f t="shared" si="18"/>
        <v>0</v>
      </c>
      <c r="M108" s="511">
        <f t="shared" si="19"/>
        <v>0</v>
      </c>
      <c r="N108" s="512">
        <f t="shared" si="20"/>
        <v>0</v>
      </c>
    </row>
    <row r="109" spans="2:14" ht="22.5" customHeight="1">
      <c r="B109" s="458">
        <v>3</v>
      </c>
      <c r="C109" s="546" t="s">
        <v>352</v>
      </c>
      <c r="D109" s="546"/>
      <c r="E109" s="612"/>
      <c r="F109" s="567" t="s">
        <v>23</v>
      </c>
      <c r="G109" s="244">
        <v>344</v>
      </c>
      <c r="H109" s="431"/>
      <c r="I109" s="923">
        <f t="shared" si="16"/>
        <v>0</v>
      </c>
      <c r="J109" s="923"/>
      <c r="K109" s="919">
        <f t="shared" si="17"/>
        <v>0</v>
      </c>
      <c r="L109" s="919">
        <f t="shared" si="18"/>
        <v>0</v>
      </c>
      <c r="M109" s="511">
        <f t="shared" si="19"/>
        <v>0</v>
      </c>
      <c r="N109" s="512">
        <f t="shared" si="20"/>
        <v>0</v>
      </c>
    </row>
    <row r="110" spans="2:14" ht="22.5" customHeight="1">
      <c r="B110" s="458"/>
      <c r="C110" s="613">
        <v>1</v>
      </c>
      <c r="D110" s="546" t="s">
        <v>353</v>
      </c>
      <c r="E110" s="612"/>
      <c r="F110" s="567" t="s">
        <v>23</v>
      </c>
      <c r="G110" s="244">
        <v>24588</v>
      </c>
      <c r="H110" s="431"/>
      <c r="I110" s="923">
        <f t="shared" si="16"/>
        <v>0</v>
      </c>
      <c r="J110" s="923"/>
      <c r="K110" s="919">
        <f t="shared" si="17"/>
        <v>0</v>
      </c>
      <c r="L110" s="919">
        <f t="shared" si="18"/>
        <v>0</v>
      </c>
      <c r="M110" s="511">
        <f t="shared" si="19"/>
        <v>0</v>
      </c>
      <c r="N110" s="512">
        <f t="shared" si="20"/>
        <v>0</v>
      </c>
    </row>
    <row r="111" spans="2:14" ht="22.5" customHeight="1">
      <c r="B111" s="458"/>
      <c r="C111" s="545" t="s">
        <v>354</v>
      </c>
      <c r="D111" s="614"/>
      <c r="E111" s="505"/>
      <c r="F111" s="567" t="s">
        <v>23</v>
      </c>
      <c r="G111" s="244">
        <v>8331</v>
      </c>
      <c r="H111" s="549"/>
      <c r="I111" s="923">
        <f t="shared" si="16"/>
        <v>0</v>
      </c>
      <c r="J111" s="923"/>
      <c r="K111" s="919">
        <f t="shared" si="17"/>
        <v>0</v>
      </c>
      <c r="L111" s="919">
        <f t="shared" si="18"/>
        <v>0</v>
      </c>
      <c r="M111" s="511">
        <f t="shared" si="19"/>
        <v>0</v>
      </c>
      <c r="N111" s="512">
        <f t="shared" si="20"/>
        <v>0</v>
      </c>
    </row>
    <row r="112" spans="2:14" ht="22.5" customHeight="1">
      <c r="B112" s="458"/>
      <c r="C112" s="546" t="s">
        <v>355</v>
      </c>
      <c r="D112" s="614"/>
      <c r="E112" s="505"/>
      <c r="F112" s="567" t="s">
        <v>23</v>
      </c>
      <c r="G112" s="244">
        <v>2400</v>
      </c>
      <c r="H112" s="431"/>
      <c r="I112" s="923">
        <f t="shared" si="16"/>
        <v>0</v>
      </c>
      <c r="J112" s="923"/>
      <c r="K112" s="919">
        <f t="shared" si="17"/>
        <v>0</v>
      </c>
      <c r="L112" s="919">
        <f t="shared" si="18"/>
        <v>0</v>
      </c>
      <c r="M112" s="511">
        <f t="shared" si="19"/>
        <v>0</v>
      </c>
      <c r="N112" s="512">
        <f t="shared" si="20"/>
        <v>0</v>
      </c>
    </row>
    <row r="113" spans="1:14" ht="22.5" customHeight="1">
      <c r="B113" s="458"/>
      <c r="C113" s="546" t="s">
        <v>356</v>
      </c>
      <c r="D113" s="466"/>
      <c r="E113" s="612"/>
      <c r="F113" s="567" t="s">
        <v>23</v>
      </c>
      <c r="G113" s="615">
        <v>306</v>
      </c>
      <c r="H113" s="432"/>
      <c r="I113" s="919">
        <f t="shared" si="16"/>
        <v>0</v>
      </c>
      <c r="J113" s="923"/>
      <c r="K113" s="919">
        <f t="shared" si="17"/>
        <v>0</v>
      </c>
      <c r="L113" s="919">
        <f t="shared" si="18"/>
        <v>0</v>
      </c>
      <c r="M113" s="511">
        <f t="shared" si="19"/>
        <v>0</v>
      </c>
      <c r="N113" s="512">
        <f t="shared" si="20"/>
        <v>0</v>
      </c>
    </row>
    <row r="114" spans="1:14" ht="22.5" customHeight="1">
      <c r="B114" s="458"/>
      <c r="C114" s="613">
        <v>4</v>
      </c>
      <c r="D114" s="466" t="s">
        <v>357</v>
      </c>
      <c r="E114" s="612"/>
      <c r="F114" s="567" t="s">
        <v>23</v>
      </c>
      <c r="G114" s="615">
        <v>48</v>
      </c>
      <c r="H114" s="333"/>
      <c r="I114" s="919">
        <f t="shared" si="16"/>
        <v>0</v>
      </c>
      <c r="J114" s="919"/>
      <c r="K114" s="919">
        <f t="shared" si="17"/>
        <v>0</v>
      </c>
      <c r="L114" s="919">
        <f t="shared" si="18"/>
        <v>0</v>
      </c>
      <c r="M114" s="511">
        <f t="shared" si="19"/>
        <v>0</v>
      </c>
      <c r="N114" s="512">
        <f t="shared" si="20"/>
        <v>0</v>
      </c>
    </row>
    <row r="115" spans="1:14" ht="22.5" customHeight="1">
      <c r="A115" s="616"/>
      <c r="B115" s="598"/>
      <c r="C115" s="617">
        <v>5</v>
      </c>
      <c r="D115" s="600" t="s">
        <v>358</v>
      </c>
      <c r="E115" s="618"/>
      <c r="F115" s="602" t="s">
        <v>23</v>
      </c>
      <c r="G115" s="619">
        <v>278</v>
      </c>
      <c r="H115" s="620"/>
      <c r="I115" s="920">
        <f t="shared" si="16"/>
        <v>0</v>
      </c>
      <c r="J115" s="920"/>
      <c r="K115" s="920">
        <f t="shared" si="17"/>
        <v>0</v>
      </c>
      <c r="L115" s="920">
        <f t="shared" si="18"/>
        <v>0</v>
      </c>
      <c r="M115" s="621">
        <f t="shared" si="19"/>
        <v>0</v>
      </c>
      <c r="N115" s="606">
        <f t="shared" si="20"/>
        <v>0</v>
      </c>
    </row>
    <row r="116" spans="1:14" ht="22.5" customHeight="1">
      <c r="A116" s="616"/>
      <c r="B116" s="598"/>
      <c r="C116" s="622" t="s">
        <v>1381</v>
      </c>
      <c r="D116" s="600"/>
      <c r="E116" s="618"/>
      <c r="F116" s="623"/>
      <c r="G116" s="603"/>
      <c r="H116" s="609"/>
      <c r="I116" s="921"/>
      <c r="J116" s="924"/>
      <c r="K116" s="921"/>
      <c r="L116" s="921"/>
      <c r="M116" s="621">
        <f t="shared" si="19"/>
        <v>0</v>
      </c>
      <c r="N116" s="606">
        <f t="shared" si="20"/>
        <v>0</v>
      </c>
    </row>
    <row r="117" spans="1:14" ht="22.5" customHeight="1">
      <c r="A117" s="616"/>
      <c r="B117" s="598"/>
      <c r="C117" s="617">
        <v>6</v>
      </c>
      <c r="D117" s="600" t="s">
        <v>359</v>
      </c>
      <c r="E117" s="618"/>
      <c r="F117" s="602" t="s">
        <v>23</v>
      </c>
      <c r="G117" s="619">
        <v>258</v>
      </c>
      <c r="H117" s="620"/>
      <c r="I117" s="920">
        <f>H117*G117</f>
        <v>0</v>
      </c>
      <c r="J117" s="920"/>
      <c r="K117" s="920">
        <f>J117*G117</f>
        <v>0</v>
      </c>
      <c r="L117" s="920">
        <f>(H117+J117)*G117</f>
        <v>0</v>
      </c>
      <c r="M117" s="621">
        <f>SUM(I117+K117)</f>
        <v>0</v>
      </c>
      <c r="N117" s="606">
        <f>(H117+J117)*G117</f>
        <v>0</v>
      </c>
    </row>
    <row r="118" spans="1:14" ht="22.5" customHeight="1">
      <c r="A118" s="616"/>
      <c r="B118" s="598"/>
      <c r="C118" s="622" t="s">
        <v>1382</v>
      </c>
      <c r="D118" s="600"/>
      <c r="E118" s="618"/>
      <c r="F118" s="623"/>
      <c r="G118" s="603"/>
      <c r="H118" s="624"/>
      <c r="I118" s="921"/>
      <c r="J118" s="924"/>
      <c r="K118" s="921"/>
      <c r="L118" s="921"/>
      <c r="M118" s="621">
        <f>SUM(I118+K118)</f>
        <v>0</v>
      </c>
      <c r="N118" s="606">
        <f>(H118+J118)*G118</f>
        <v>0</v>
      </c>
    </row>
    <row r="119" spans="1:14" ht="22.5" customHeight="1">
      <c r="B119" s="458"/>
      <c r="C119" s="613">
        <v>7</v>
      </c>
      <c r="D119" s="466" t="s">
        <v>360</v>
      </c>
      <c r="E119" s="612"/>
      <c r="F119" s="567" t="s">
        <v>23</v>
      </c>
      <c r="G119" s="244">
        <f>24588*0.8</f>
        <v>19670.400000000001</v>
      </c>
      <c r="H119" s="333"/>
      <c r="I119" s="919">
        <f>H119*G119</f>
        <v>0</v>
      </c>
      <c r="J119" s="919"/>
      <c r="K119" s="919">
        <f>J119*G119</f>
        <v>0</v>
      </c>
      <c r="L119" s="919">
        <f>(H119+J119)*G119</f>
        <v>0</v>
      </c>
      <c r="M119" s="511">
        <f>SUM(I119+K119)</f>
        <v>0</v>
      </c>
      <c r="N119" s="512">
        <f>(H119+J119)*G119</f>
        <v>0</v>
      </c>
    </row>
    <row r="120" spans="1:14" ht="22.5" customHeight="1">
      <c r="B120" s="458"/>
      <c r="C120" s="613">
        <v>8</v>
      </c>
      <c r="D120" s="466" t="s">
        <v>362</v>
      </c>
      <c r="E120" s="612"/>
      <c r="F120" s="567" t="s">
        <v>23</v>
      </c>
      <c r="G120" s="244">
        <v>93</v>
      </c>
      <c r="H120" s="333"/>
      <c r="I120" s="923">
        <f>H120*G120</f>
        <v>0</v>
      </c>
      <c r="J120" s="923"/>
      <c r="K120" s="919">
        <f>J120*G120</f>
        <v>0</v>
      </c>
      <c r="L120" s="919">
        <f>(H120+J120)*G120</f>
        <v>0</v>
      </c>
      <c r="M120" s="511">
        <f>SUM(I120+K120)</f>
        <v>0</v>
      </c>
      <c r="N120" s="512">
        <f>(H120+J120)*G120</f>
        <v>0</v>
      </c>
    </row>
    <row r="121" spans="1:14" ht="22.5" customHeight="1">
      <c r="B121" s="458"/>
      <c r="C121" s="625" t="s">
        <v>361</v>
      </c>
      <c r="D121" s="466"/>
      <c r="E121" s="612"/>
      <c r="F121" s="463"/>
      <c r="G121" s="244"/>
      <c r="H121" s="284"/>
      <c r="I121" s="914"/>
      <c r="J121" s="904"/>
      <c r="K121" s="914"/>
      <c r="L121" s="914"/>
      <c r="M121" s="511"/>
      <c r="N121" s="512"/>
    </row>
    <row r="122" spans="1:14" ht="22.5" customHeight="1">
      <c r="B122" s="458"/>
      <c r="C122" s="625" t="s">
        <v>363</v>
      </c>
      <c r="D122" s="466"/>
      <c r="E122" s="612"/>
      <c r="F122" s="567" t="s">
        <v>23</v>
      </c>
      <c r="G122" s="244">
        <v>93</v>
      </c>
      <c r="H122" s="333"/>
      <c r="I122" s="923">
        <f>H122*G122</f>
        <v>0</v>
      </c>
      <c r="J122" s="923"/>
      <c r="K122" s="919">
        <f>J122*G122</f>
        <v>0</v>
      </c>
      <c r="L122" s="919">
        <f>(H122+J122)*G122</f>
        <v>0</v>
      </c>
      <c r="M122" s="511">
        <f>SUM(I122+K122)</f>
        <v>0</v>
      </c>
      <c r="N122" s="512">
        <f>(H122+J122)*G122</f>
        <v>0</v>
      </c>
    </row>
    <row r="123" spans="1:14" ht="22.5" customHeight="1">
      <c r="B123" s="458"/>
      <c r="C123" s="613">
        <v>10</v>
      </c>
      <c r="D123" s="466" t="s">
        <v>364</v>
      </c>
      <c r="E123" s="612"/>
      <c r="F123" s="567" t="s">
        <v>23</v>
      </c>
      <c r="G123" s="244">
        <v>135</v>
      </c>
      <c r="H123" s="333"/>
      <c r="I123" s="923">
        <f>H123*G123</f>
        <v>0</v>
      </c>
      <c r="J123" s="923"/>
      <c r="K123" s="919">
        <f>J123*G123</f>
        <v>0</v>
      </c>
      <c r="L123" s="919">
        <f>(H123+J123)*G123</f>
        <v>0</v>
      </c>
      <c r="M123" s="511">
        <f>SUM(I123+K123)</f>
        <v>0</v>
      </c>
      <c r="N123" s="512">
        <f>(H123+J123)*G123</f>
        <v>0</v>
      </c>
    </row>
    <row r="124" spans="1:14" ht="22.5" customHeight="1">
      <c r="B124" s="458"/>
      <c r="C124" s="625" t="s">
        <v>365</v>
      </c>
      <c r="D124" s="466"/>
      <c r="E124" s="612"/>
      <c r="F124" s="463"/>
      <c r="G124" s="244"/>
      <c r="H124" s="280"/>
      <c r="I124" s="914"/>
      <c r="J124" s="904"/>
      <c r="K124" s="914"/>
      <c r="L124" s="914"/>
      <c r="M124" s="511">
        <f t="shared" ref="M124:M132" si="21">SUM(I124+K124)</f>
        <v>0</v>
      </c>
      <c r="N124" s="512">
        <f t="shared" ref="N124:N132" si="22">(H124+J124)*G124</f>
        <v>0</v>
      </c>
    </row>
    <row r="125" spans="1:14" ht="22.5" customHeight="1">
      <c r="B125" s="458"/>
      <c r="C125" s="546" t="s">
        <v>366</v>
      </c>
      <c r="D125" s="466"/>
      <c r="E125" s="612"/>
      <c r="F125" s="567" t="s">
        <v>23</v>
      </c>
      <c r="G125" s="244">
        <v>235</v>
      </c>
      <c r="H125" s="430"/>
      <c r="I125" s="919">
        <f t="shared" ref="I125:I140" si="23">H125*G125</f>
        <v>0</v>
      </c>
      <c r="J125" s="919"/>
      <c r="K125" s="919">
        <f t="shared" ref="K125:K140" si="24">J125*G125</f>
        <v>0</v>
      </c>
      <c r="L125" s="919">
        <f t="shared" ref="L125:L140" si="25">(H125+J125)*G125</f>
        <v>0</v>
      </c>
      <c r="M125" s="511">
        <f t="shared" si="21"/>
        <v>0</v>
      </c>
      <c r="N125" s="512">
        <f t="shared" si="22"/>
        <v>0</v>
      </c>
    </row>
    <row r="126" spans="1:14" ht="22.5" customHeight="1">
      <c r="B126" s="458"/>
      <c r="C126" s="613">
        <v>12</v>
      </c>
      <c r="D126" s="466" t="s">
        <v>367</v>
      </c>
      <c r="E126" s="612"/>
      <c r="F126" s="567" t="s">
        <v>23</v>
      </c>
      <c r="G126" s="244">
        <v>74</v>
      </c>
      <c r="H126" s="430"/>
      <c r="I126" s="919">
        <f t="shared" si="23"/>
        <v>0</v>
      </c>
      <c r="J126" s="919"/>
      <c r="K126" s="919">
        <f t="shared" si="24"/>
        <v>0</v>
      </c>
      <c r="L126" s="919">
        <f t="shared" si="25"/>
        <v>0</v>
      </c>
      <c r="M126" s="511">
        <f t="shared" si="21"/>
        <v>0</v>
      </c>
      <c r="N126" s="512">
        <f t="shared" si="22"/>
        <v>0</v>
      </c>
    </row>
    <row r="127" spans="1:14" ht="22.5" customHeight="1">
      <c r="B127" s="458"/>
      <c r="C127" s="546" t="s">
        <v>368</v>
      </c>
      <c r="D127" s="466"/>
      <c r="E127" s="612"/>
      <c r="F127" s="567" t="s">
        <v>23</v>
      </c>
      <c r="G127" s="244">
        <v>74</v>
      </c>
      <c r="H127" s="431"/>
      <c r="I127" s="923">
        <f t="shared" si="23"/>
        <v>0</v>
      </c>
      <c r="J127" s="923"/>
      <c r="K127" s="919">
        <f t="shared" si="24"/>
        <v>0</v>
      </c>
      <c r="L127" s="919">
        <f t="shared" si="25"/>
        <v>0</v>
      </c>
      <c r="M127" s="511">
        <f t="shared" si="21"/>
        <v>0</v>
      </c>
      <c r="N127" s="512">
        <f t="shared" si="22"/>
        <v>0</v>
      </c>
    </row>
    <row r="128" spans="1:14" ht="22.5" customHeight="1">
      <c r="B128" s="458"/>
      <c r="C128" s="613">
        <v>13</v>
      </c>
      <c r="D128" s="466" t="s">
        <v>548</v>
      </c>
      <c r="E128" s="612"/>
      <c r="F128" s="567" t="s">
        <v>23</v>
      </c>
      <c r="G128" s="244">
        <v>94</v>
      </c>
      <c r="H128" s="431"/>
      <c r="I128" s="923">
        <f>H128*G128</f>
        <v>0</v>
      </c>
      <c r="J128" s="923"/>
      <c r="K128" s="919">
        <f>J128*G128</f>
        <v>0</v>
      </c>
      <c r="L128" s="919">
        <f>(H128+J128)*G128</f>
        <v>0</v>
      </c>
      <c r="M128" s="511">
        <f>SUM(I128+K128)</f>
        <v>0</v>
      </c>
      <c r="N128" s="512">
        <f>(H128+J128)*G128</f>
        <v>0</v>
      </c>
    </row>
    <row r="129" spans="2:14" ht="22.5" customHeight="1">
      <c r="B129" s="458"/>
      <c r="C129" s="546" t="s">
        <v>549</v>
      </c>
      <c r="D129" s="466"/>
      <c r="E129" s="612"/>
      <c r="F129" s="567"/>
      <c r="G129" s="244"/>
      <c r="H129" s="431"/>
      <c r="I129" s="923"/>
      <c r="J129" s="923"/>
      <c r="K129" s="919"/>
      <c r="L129" s="919"/>
      <c r="M129" s="511"/>
      <c r="N129" s="512"/>
    </row>
    <row r="130" spans="2:14" ht="22.5" customHeight="1">
      <c r="B130" s="458"/>
      <c r="C130" s="546" t="s">
        <v>550</v>
      </c>
      <c r="D130" s="466"/>
      <c r="E130" s="612"/>
      <c r="F130" s="567" t="s">
        <v>23</v>
      </c>
      <c r="G130" s="244">
        <v>45</v>
      </c>
      <c r="H130" s="431"/>
      <c r="I130" s="923">
        <f>H130*G130</f>
        <v>0</v>
      </c>
      <c r="J130" s="923"/>
      <c r="K130" s="919">
        <f>J130*G130</f>
        <v>0</v>
      </c>
      <c r="L130" s="919">
        <f>(H130+J130)*G130</f>
        <v>0</v>
      </c>
      <c r="M130" s="511">
        <f>SUM(I130+K130)</f>
        <v>0</v>
      </c>
      <c r="N130" s="512">
        <f>(H130+J130)*G130</f>
        <v>0</v>
      </c>
    </row>
    <row r="131" spans="2:14" ht="22.5" customHeight="1">
      <c r="B131" s="458"/>
      <c r="C131" s="546" t="s">
        <v>551</v>
      </c>
      <c r="D131" s="466"/>
      <c r="E131" s="612"/>
      <c r="F131" s="567"/>
      <c r="G131" s="244"/>
      <c r="H131" s="431"/>
      <c r="I131" s="923"/>
      <c r="J131" s="923"/>
      <c r="K131" s="919"/>
      <c r="L131" s="919"/>
      <c r="M131" s="511"/>
      <c r="N131" s="512"/>
    </row>
    <row r="132" spans="2:14" ht="22.5" customHeight="1">
      <c r="B132" s="458"/>
      <c r="C132" s="626" t="s">
        <v>369</v>
      </c>
      <c r="D132" s="466"/>
      <c r="E132" s="612"/>
      <c r="F132" s="567" t="s">
        <v>23</v>
      </c>
      <c r="G132" s="244">
        <v>646</v>
      </c>
      <c r="H132" s="431"/>
      <c r="I132" s="923">
        <f t="shared" si="23"/>
        <v>0</v>
      </c>
      <c r="J132" s="923"/>
      <c r="K132" s="919">
        <f t="shared" si="24"/>
        <v>0</v>
      </c>
      <c r="L132" s="919">
        <f t="shared" si="25"/>
        <v>0</v>
      </c>
      <c r="M132" s="511">
        <f t="shared" si="21"/>
        <v>0</v>
      </c>
      <c r="N132" s="512">
        <f t="shared" si="22"/>
        <v>0</v>
      </c>
    </row>
    <row r="133" spans="2:14" ht="22.5" customHeight="1">
      <c r="B133" s="458"/>
      <c r="C133" s="626" t="s">
        <v>370</v>
      </c>
      <c r="D133" s="466"/>
      <c r="E133" s="612"/>
      <c r="F133" s="567" t="s">
        <v>23</v>
      </c>
      <c r="G133" s="244">
        <v>114</v>
      </c>
      <c r="H133" s="431"/>
      <c r="I133" s="923">
        <f t="shared" si="23"/>
        <v>0</v>
      </c>
      <c r="J133" s="923"/>
      <c r="K133" s="919">
        <f t="shared" si="24"/>
        <v>0</v>
      </c>
      <c r="L133" s="919">
        <f t="shared" si="25"/>
        <v>0</v>
      </c>
      <c r="M133" s="511">
        <f t="shared" ref="M133:M140" si="26">SUM(I133+K133)</f>
        <v>0</v>
      </c>
      <c r="N133" s="512">
        <f t="shared" ref="N133:N140" si="27">(H133+J133)*G133</f>
        <v>0</v>
      </c>
    </row>
    <row r="134" spans="2:14" ht="22.5" customHeight="1">
      <c r="B134" s="458"/>
      <c r="C134" s="626" t="s">
        <v>371</v>
      </c>
      <c r="D134" s="466"/>
      <c r="E134" s="612"/>
      <c r="F134" s="567" t="s">
        <v>23</v>
      </c>
      <c r="G134" s="244">
        <v>163</v>
      </c>
      <c r="H134" s="431"/>
      <c r="I134" s="923">
        <f t="shared" si="23"/>
        <v>0</v>
      </c>
      <c r="J134" s="923"/>
      <c r="K134" s="919">
        <f t="shared" si="24"/>
        <v>0</v>
      </c>
      <c r="L134" s="919">
        <f t="shared" si="25"/>
        <v>0</v>
      </c>
      <c r="M134" s="511">
        <f t="shared" si="26"/>
        <v>0</v>
      </c>
      <c r="N134" s="512">
        <f t="shared" si="27"/>
        <v>0</v>
      </c>
    </row>
    <row r="135" spans="2:14" ht="22.5" customHeight="1">
      <c r="B135" s="458"/>
      <c r="C135" s="546" t="s">
        <v>1386</v>
      </c>
      <c r="D135" s="466"/>
      <c r="E135" s="612"/>
      <c r="F135" s="567" t="s">
        <v>23</v>
      </c>
      <c r="G135" s="244">
        <v>267</v>
      </c>
      <c r="H135" s="431"/>
      <c r="I135" s="923">
        <f t="shared" si="23"/>
        <v>0</v>
      </c>
      <c r="J135" s="923"/>
      <c r="K135" s="919">
        <f t="shared" si="24"/>
        <v>0</v>
      </c>
      <c r="L135" s="919">
        <f t="shared" si="25"/>
        <v>0</v>
      </c>
      <c r="M135" s="511">
        <f t="shared" si="26"/>
        <v>0</v>
      </c>
      <c r="N135" s="512">
        <f t="shared" si="27"/>
        <v>0</v>
      </c>
    </row>
    <row r="136" spans="2:14" ht="22.5" customHeight="1">
      <c r="B136" s="458"/>
      <c r="C136" s="546" t="s">
        <v>1387</v>
      </c>
      <c r="D136" s="466"/>
      <c r="E136" s="612"/>
      <c r="F136" s="567" t="s">
        <v>23</v>
      </c>
      <c r="G136" s="244">
        <v>101</v>
      </c>
      <c r="H136" s="431"/>
      <c r="I136" s="923">
        <f t="shared" si="23"/>
        <v>0</v>
      </c>
      <c r="J136" s="923"/>
      <c r="K136" s="919">
        <f t="shared" si="24"/>
        <v>0</v>
      </c>
      <c r="L136" s="919">
        <f t="shared" si="25"/>
        <v>0</v>
      </c>
      <c r="M136" s="511">
        <f t="shared" si="26"/>
        <v>0</v>
      </c>
      <c r="N136" s="512">
        <f t="shared" si="27"/>
        <v>0</v>
      </c>
    </row>
    <row r="137" spans="2:14" ht="22.5" customHeight="1">
      <c r="B137" s="458"/>
      <c r="C137" s="546" t="s">
        <v>1388</v>
      </c>
      <c r="D137" s="466"/>
      <c r="E137" s="612"/>
      <c r="F137" s="567" t="s">
        <v>23</v>
      </c>
      <c r="G137" s="244">
        <v>329</v>
      </c>
      <c r="H137" s="431"/>
      <c r="I137" s="923">
        <f t="shared" si="23"/>
        <v>0</v>
      </c>
      <c r="J137" s="923"/>
      <c r="K137" s="919">
        <f t="shared" si="24"/>
        <v>0</v>
      </c>
      <c r="L137" s="919">
        <f t="shared" si="25"/>
        <v>0</v>
      </c>
      <c r="M137" s="511">
        <f t="shared" si="26"/>
        <v>0</v>
      </c>
      <c r="N137" s="512">
        <f t="shared" si="27"/>
        <v>0</v>
      </c>
    </row>
    <row r="138" spans="2:14" ht="22.5" customHeight="1">
      <c r="B138" s="458"/>
      <c r="C138" s="546" t="s">
        <v>1389</v>
      </c>
      <c r="D138" s="466"/>
      <c r="E138" s="612"/>
      <c r="F138" s="567" t="s">
        <v>23</v>
      </c>
      <c r="G138" s="244">
        <v>1100</v>
      </c>
      <c r="H138" s="431"/>
      <c r="I138" s="919">
        <f t="shared" si="23"/>
        <v>0</v>
      </c>
      <c r="J138" s="923"/>
      <c r="K138" s="919">
        <f t="shared" si="24"/>
        <v>0</v>
      </c>
      <c r="L138" s="919">
        <f t="shared" si="25"/>
        <v>0</v>
      </c>
      <c r="M138" s="511">
        <f t="shared" si="26"/>
        <v>0</v>
      </c>
      <c r="N138" s="512">
        <f t="shared" si="27"/>
        <v>0</v>
      </c>
    </row>
    <row r="139" spans="2:14" ht="22.5" customHeight="1">
      <c r="B139" s="458"/>
      <c r="C139" s="546" t="s">
        <v>372</v>
      </c>
      <c r="D139" s="466"/>
      <c r="E139" s="612"/>
      <c r="F139" s="567" t="s">
        <v>36</v>
      </c>
      <c r="G139" s="244">
        <v>10059</v>
      </c>
      <c r="H139" s="430"/>
      <c r="I139" s="919">
        <f t="shared" si="23"/>
        <v>0</v>
      </c>
      <c r="J139" s="919"/>
      <c r="K139" s="919">
        <f t="shared" si="24"/>
        <v>0</v>
      </c>
      <c r="L139" s="919">
        <f t="shared" si="25"/>
        <v>0</v>
      </c>
      <c r="M139" s="511">
        <f t="shared" si="26"/>
        <v>0</v>
      </c>
      <c r="N139" s="512">
        <f t="shared" si="27"/>
        <v>0</v>
      </c>
    </row>
    <row r="140" spans="2:14" ht="22.5" customHeight="1">
      <c r="B140" s="458"/>
      <c r="C140" s="546" t="s">
        <v>373</v>
      </c>
      <c r="D140" s="466"/>
      <c r="E140" s="612"/>
      <c r="F140" s="567" t="s">
        <v>36</v>
      </c>
      <c r="G140" s="244">
        <v>344</v>
      </c>
      <c r="H140" s="430"/>
      <c r="I140" s="919">
        <f t="shared" si="23"/>
        <v>0</v>
      </c>
      <c r="J140" s="919"/>
      <c r="K140" s="919">
        <f t="shared" si="24"/>
        <v>0</v>
      </c>
      <c r="L140" s="919">
        <f t="shared" si="25"/>
        <v>0</v>
      </c>
      <c r="M140" s="511">
        <f t="shared" si="26"/>
        <v>0</v>
      </c>
      <c r="N140" s="512">
        <f t="shared" si="27"/>
        <v>0</v>
      </c>
    </row>
    <row r="141" spans="2:14" ht="22.5" customHeight="1">
      <c r="B141" s="458"/>
      <c r="C141" s="433"/>
      <c r="D141" s="466"/>
      <c r="E141" s="505"/>
      <c r="F141" s="458"/>
      <c r="G141" s="282"/>
      <c r="H141" s="280"/>
      <c r="I141" s="914"/>
      <c r="J141" s="904"/>
      <c r="K141" s="914"/>
      <c r="L141" s="914"/>
      <c r="M141" s="627"/>
      <c r="N141" s="512"/>
    </row>
    <row r="142" spans="2:14" ht="22.5" customHeight="1">
      <c r="B142" s="458"/>
      <c r="C142" s="587"/>
      <c r="D142" s="592"/>
      <c r="E142" s="612" t="s">
        <v>398</v>
      </c>
      <c r="F142" s="458"/>
      <c r="G142" s="282"/>
      <c r="H142" s="280"/>
      <c r="I142" s="917">
        <f>SUM(I107:I141)</f>
        <v>0</v>
      </c>
      <c r="J142" s="904"/>
      <c r="K142" s="917">
        <f>SUM(K107:K141)</f>
        <v>0</v>
      </c>
      <c r="L142" s="917">
        <f>SUM(L107:L141)</f>
        <v>0</v>
      </c>
      <c r="M142" s="511">
        <f>SUM(I142+K142)</f>
        <v>0</v>
      </c>
      <c r="N142" s="512">
        <f>SUM(N107:N141)</f>
        <v>0</v>
      </c>
    </row>
    <row r="143" spans="2:14" ht="22.5" customHeight="1">
      <c r="B143" s="458"/>
      <c r="C143" s="587"/>
      <c r="D143" s="592"/>
      <c r="E143" s="612"/>
      <c r="F143" s="458"/>
      <c r="G143" s="282"/>
      <c r="H143" s="280"/>
      <c r="I143" s="917"/>
      <c r="J143" s="904"/>
      <c r="K143" s="917"/>
      <c r="L143" s="917"/>
      <c r="M143" s="611"/>
      <c r="N143" s="512"/>
    </row>
    <row r="144" spans="2:14" ht="22.5" customHeight="1">
      <c r="B144" s="458"/>
      <c r="C144" s="459"/>
      <c r="D144" s="628" t="s">
        <v>1</v>
      </c>
      <c r="E144" s="505"/>
      <c r="F144" s="458"/>
      <c r="G144" s="282"/>
      <c r="H144" s="237"/>
      <c r="I144" s="914"/>
      <c r="J144" s="904"/>
      <c r="K144" s="914"/>
      <c r="L144" s="914"/>
      <c r="N144" s="465"/>
    </row>
    <row r="145" spans="2:14" ht="22.5" customHeight="1">
      <c r="B145" s="458">
        <v>1</v>
      </c>
      <c r="C145" s="613">
        <v>1</v>
      </c>
      <c r="D145" s="614" t="s">
        <v>1384</v>
      </c>
      <c r="E145" s="505"/>
      <c r="F145" s="567" t="s">
        <v>23</v>
      </c>
      <c r="G145" s="244">
        <v>6212</v>
      </c>
      <c r="H145" s="430"/>
      <c r="I145" s="919">
        <f t="shared" ref="I145:I150" si="28">H145*G145</f>
        <v>0</v>
      </c>
      <c r="J145" s="919"/>
      <c r="K145" s="919">
        <f t="shared" ref="K145:K150" si="29">J145*G145</f>
        <v>0</v>
      </c>
      <c r="L145" s="919">
        <f t="shared" ref="L145:L150" si="30">(H145+J145)*G145</f>
        <v>0</v>
      </c>
      <c r="M145" s="511">
        <f>SUM(I145+K145)</f>
        <v>0</v>
      </c>
      <c r="N145" s="512">
        <f>(H145+J145)*G145</f>
        <v>0</v>
      </c>
    </row>
    <row r="146" spans="2:14" ht="22.5" customHeight="1">
      <c r="B146" s="458"/>
      <c r="C146" s="546" t="s">
        <v>374</v>
      </c>
      <c r="D146" s="614"/>
      <c r="E146" s="505"/>
      <c r="F146" s="567" t="s">
        <v>36</v>
      </c>
      <c r="G146" s="549">
        <v>2906</v>
      </c>
      <c r="H146" s="430"/>
      <c r="I146" s="919">
        <f t="shared" si="28"/>
        <v>0</v>
      </c>
      <c r="J146" s="919"/>
      <c r="K146" s="919">
        <f t="shared" si="29"/>
        <v>0</v>
      </c>
      <c r="L146" s="919">
        <f t="shared" si="30"/>
        <v>0</v>
      </c>
      <c r="M146" s="511">
        <f>SUM(I146+K146)</f>
        <v>0</v>
      </c>
      <c r="N146" s="512">
        <f>(H146+J146)*G146</f>
        <v>0</v>
      </c>
    </row>
    <row r="147" spans="2:14" ht="22.5" customHeight="1">
      <c r="B147" s="458"/>
      <c r="C147" s="613">
        <v>2</v>
      </c>
      <c r="D147" s="614" t="s">
        <v>375</v>
      </c>
      <c r="E147" s="505"/>
      <c r="F147" s="567" t="s">
        <v>23</v>
      </c>
      <c r="G147" s="244">
        <v>860</v>
      </c>
      <c r="H147" s="430"/>
      <c r="I147" s="919">
        <f t="shared" si="28"/>
        <v>0</v>
      </c>
      <c r="J147" s="919"/>
      <c r="K147" s="919">
        <f t="shared" si="29"/>
        <v>0</v>
      </c>
      <c r="L147" s="919">
        <f t="shared" si="30"/>
        <v>0</v>
      </c>
      <c r="M147" s="511">
        <f>SUM(I147+K147)</f>
        <v>0</v>
      </c>
      <c r="N147" s="512">
        <f>(H147+J147)*G147</f>
        <v>0</v>
      </c>
    </row>
    <row r="148" spans="2:14" ht="22.5" customHeight="1">
      <c r="B148" s="598"/>
      <c r="C148" s="617">
        <v>3</v>
      </c>
      <c r="D148" s="629" t="s">
        <v>1380</v>
      </c>
      <c r="E148" s="601"/>
      <c r="F148" s="602" t="s">
        <v>23</v>
      </c>
      <c r="G148" s="619">
        <v>790</v>
      </c>
      <c r="H148" s="630"/>
      <c r="I148" s="920">
        <f t="shared" si="28"/>
        <v>0</v>
      </c>
      <c r="J148" s="920"/>
      <c r="K148" s="920">
        <f t="shared" si="29"/>
        <v>0</v>
      </c>
      <c r="L148" s="920">
        <f t="shared" si="30"/>
        <v>0</v>
      </c>
      <c r="M148" s="621">
        <f>SUM(I148+K148)</f>
        <v>0</v>
      </c>
      <c r="N148" s="606">
        <f>(H148+J148)*G148</f>
        <v>0</v>
      </c>
    </row>
    <row r="149" spans="2:14" ht="22.5" customHeight="1">
      <c r="B149" s="458"/>
      <c r="C149" s="546" t="s">
        <v>377</v>
      </c>
      <c r="D149" s="614"/>
      <c r="E149" s="505"/>
      <c r="F149" s="567" t="s">
        <v>36</v>
      </c>
      <c r="G149" s="615">
        <v>553</v>
      </c>
      <c r="H149" s="434"/>
      <c r="I149" s="919">
        <f t="shared" si="28"/>
        <v>0</v>
      </c>
      <c r="J149" s="919"/>
      <c r="K149" s="919">
        <f t="shared" si="29"/>
        <v>0</v>
      </c>
      <c r="L149" s="919">
        <f t="shared" si="30"/>
        <v>0</v>
      </c>
      <c r="M149" s="511">
        <f t="shared" ref="M149:M154" si="31">SUM(I149+K149)</f>
        <v>0</v>
      </c>
      <c r="N149" s="512">
        <f t="shared" ref="N149:N154" si="32">(H149+J149)*G149</f>
        <v>0</v>
      </c>
    </row>
    <row r="150" spans="2:14" ht="22.5" customHeight="1">
      <c r="B150" s="458"/>
      <c r="C150" s="613">
        <v>4</v>
      </c>
      <c r="D150" s="614" t="s">
        <v>378</v>
      </c>
      <c r="E150" s="505"/>
      <c r="F150" s="567" t="s">
        <v>329</v>
      </c>
      <c r="G150" s="244">
        <v>3429</v>
      </c>
      <c r="H150" s="430"/>
      <c r="I150" s="919">
        <f t="shared" si="28"/>
        <v>0</v>
      </c>
      <c r="J150" s="919"/>
      <c r="K150" s="919">
        <f t="shared" si="29"/>
        <v>0</v>
      </c>
      <c r="L150" s="919">
        <f t="shared" si="30"/>
        <v>0</v>
      </c>
      <c r="M150" s="511">
        <f t="shared" si="31"/>
        <v>0</v>
      </c>
      <c r="N150" s="512">
        <f t="shared" si="32"/>
        <v>0</v>
      </c>
    </row>
    <row r="151" spans="2:14" ht="22.5" customHeight="1">
      <c r="B151" s="458"/>
      <c r="C151" s="631" t="s">
        <v>1391</v>
      </c>
      <c r="D151" s="614"/>
      <c r="E151" s="505"/>
      <c r="F151" s="458"/>
      <c r="G151" s="632"/>
      <c r="H151" s="280"/>
      <c r="I151" s="914"/>
      <c r="J151" s="904"/>
      <c r="K151" s="914"/>
      <c r="L151" s="914"/>
      <c r="M151" s="511">
        <f t="shared" si="31"/>
        <v>0</v>
      </c>
      <c r="N151" s="512">
        <f t="shared" si="32"/>
        <v>0</v>
      </c>
    </row>
    <row r="152" spans="2:14" ht="22.5" customHeight="1">
      <c r="B152" s="458"/>
      <c r="C152" s="631" t="s">
        <v>1428</v>
      </c>
      <c r="D152" s="614"/>
      <c r="E152" s="505"/>
      <c r="F152" s="458"/>
      <c r="G152" s="632"/>
      <c r="H152" s="280"/>
      <c r="I152" s="914"/>
      <c r="J152" s="904"/>
      <c r="K152" s="914"/>
      <c r="L152" s="914"/>
      <c r="M152" s="511">
        <f t="shared" si="31"/>
        <v>0</v>
      </c>
      <c r="N152" s="512">
        <f t="shared" si="32"/>
        <v>0</v>
      </c>
    </row>
    <row r="153" spans="2:14" ht="22.5" customHeight="1">
      <c r="B153" s="458"/>
      <c r="C153" s="631" t="s">
        <v>376</v>
      </c>
      <c r="D153" s="614"/>
      <c r="E153" s="505"/>
      <c r="F153" s="458"/>
      <c r="G153" s="632"/>
      <c r="H153" s="280"/>
      <c r="I153" s="914"/>
      <c r="J153" s="904"/>
      <c r="K153" s="914"/>
      <c r="L153" s="914"/>
      <c r="M153" s="511">
        <f t="shared" si="31"/>
        <v>0</v>
      </c>
      <c r="N153" s="512">
        <f t="shared" si="32"/>
        <v>0</v>
      </c>
    </row>
    <row r="154" spans="2:14" ht="22.5" customHeight="1">
      <c r="B154" s="458"/>
      <c r="C154" s="546" t="s">
        <v>377</v>
      </c>
      <c r="D154" s="614"/>
      <c r="E154" s="505"/>
      <c r="F154" s="567" t="s">
        <v>36</v>
      </c>
      <c r="G154" s="244">
        <v>1943</v>
      </c>
      <c r="H154" s="430"/>
      <c r="I154" s="919">
        <f>H154*G154</f>
        <v>0</v>
      </c>
      <c r="J154" s="919"/>
      <c r="K154" s="919">
        <f>J154*G154</f>
        <v>0</v>
      </c>
      <c r="L154" s="919">
        <f>(H154+J154)*G154</f>
        <v>0</v>
      </c>
      <c r="M154" s="511">
        <f t="shared" si="31"/>
        <v>0</v>
      </c>
      <c r="N154" s="512">
        <f t="shared" si="32"/>
        <v>0</v>
      </c>
    </row>
    <row r="155" spans="2:14" ht="22.5" customHeight="1">
      <c r="B155" s="458"/>
      <c r="C155" s="613">
        <v>5</v>
      </c>
      <c r="D155" s="614" t="s">
        <v>378</v>
      </c>
      <c r="E155" s="505"/>
      <c r="F155" s="567" t="s">
        <v>329</v>
      </c>
      <c r="G155" s="615">
        <v>42</v>
      </c>
      <c r="H155" s="434"/>
      <c r="I155" s="919">
        <f>H155*G155</f>
        <v>0</v>
      </c>
      <c r="J155" s="919"/>
      <c r="K155" s="919">
        <f>J155*G155</f>
        <v>0</v>
      </c>
      <c r="L155" s="919">
        <f>(H155+J155)*G155</f>
        <v>0</v>
      </c>
      <c r="M155" s="511">
        <f t="shared" ref="M155:M169" si="33">SUM(I155+K155)</f>
        <v>0</v>
      </c>
      <c r="N155" s="512">
        <f t="shared" ref="N155:N169" si="34">(H155+J155)*G155</f>
        <v>0</v>
      </c>
    </row>
    <row r="156" spans="2:14" ht="22.5" customHeight="1">
      <c r="B156" s="458"/>
      <c r="C156" s="546" t="s">
        <v>379</v>
      </c>
      <c r="D156" s="614"/>
      <c r="E156" s="505"/>
      <c r="F156" s="458"/>
      <c r="G156" s="632"/>
      <c r="H156" s="280"/>
      <c r="I156" s="914"/>
      <c r="J156" s="904"/>
      <c r="K156" s="914"/>
      <c r="L156" s="914"/>
      <c r="M156" s="511">
        <f t="shared" si="33"/>
        <v>0</v>
      </c>
      <c r="N156" s="512">
        <f t="shared" si="34"/>
        <v>0</v>
      </c>
    </row>
    <row r="157" spans="2:14" ht="22.5" customHeight="1">
      <c r="B157" s="458"/>
      <c r="C157" s="546" t="s">
        <v>1429</v>
      </c>
      <c r="D157" s="614"/>
      <c r="E157" s="505"/>
      <c r="F157" s="458"/>
      <c r="G157" s="632"/>
      <c r="H157" s="280"/>
      <c r="I157" s="914"/>
      <c r="J157" s="904"/>
      <c r="K157" s="914"/>
      <c r="L157" s="914"/>
      <c r="M157" s="511">
        <f t="shared" si="33"/>
        <v>0</v>
      </c>
      <c r="N157" s="512">
        <f t="shared" si="34"/>
        <v>0</v>
      </c>
    </row>
    <row r="158" spans="2:14" ht="22.5" customHeight="1">
      <c r="B158" s="458"/>
      <c r="C158" s="546" t="s">
        <v>380</v>
      </c>
      <c r="D158" s="614"/>
      <c r="E158" s="505"/>
      <c r="F158" s="567" t="s">
        <v>36</v>
      </c>
      <c r="G158" s="615">
        <v>25</v>
      </c>
      <c r="H158" s="434"/>
      <c r="I158" s="919">
        <f>H158*G158</f>
        <v>0</v>
      </c>
      <c r="J158" s="919"/>
      <c r="K158" s="919">
        <f>J158*G158</f>
        <v>0</v>
      </c>
      <c r="L158" s="919">
        <f>(H158+J158)*G158</f>
        <v>0</v>
      </c>
      <c r="M158" s="511">
        <f t="shared" si="33"/>
        <v>0</v>
      </c>
      <c r="N158" s="512">
        <f t="shared" si="34"/>
        <v>0</v>
      </c>
    </row>
    <row r="159" spans="2:14" ht="22.5" customHeight="1">
      <c r="B159" s="458"/>
      <c r="C159" s="613">
        <v>6</v>
      </c>
      <c r="D159" s="614" t="s">
        <v>381</v>
      </c>
      <c r="E159" s="505"/>
      <c r="F159" s="567" t="s">
        <v>329</v>
      </c>
      <c r="G159" s="615">
        <v>443</v>
      </c>
      <c r="H159" s="434"/>
      <c r="I159" s="919">
        <f>H159*G159</f>
        <v>0</v>
      </c>
      <c r="J159" s="919"/>
      <c r="K159" s="919">
        <f>J159*G159</f>
        <v>0</v>
      </c>
      <c r="L159" s="919">
        <f>(H159+J159)*G159</f>
        <v>0</v>
      </c>
      <c r="M159" s="511">
        <f t="shared" si="33"/>
        <v>0</v>
      </c>
      <c r="N159" s="512">
        <f t="shared" si="34"/>
        <v>0</v>
      </c>
    </row>
    <row r="160" spans="2:14" ht="22.5" customHeight="1">
      <c r="B160" s="458"/>
      <c r="C160" s="546" t="s">
        <v>1430</v>
      </c>
      <c r="D160" s="614"/>
      <c r="E160" s="505"/>
      <c r="F160" s="458"/>
      <c r="G160" s="632"/>
      <c r="H160" s="280"/>
      <c r="I160" s="914"/>
      <c r="J160" s="904"/>
      <c r="K160" s="914"/>
      <c r="L160" s="914"/>
      <c r="M160" s="511">
        <f t="shared" si="33"/>
        <v>0</v>
      </c>
      <c r="N160" s="512">
        <f t="shared" si="34"/>
        <v>0</v>
      </c>
    </row>
    <row r="161" spans="2:14" ht="22.5" customHeight="1">
      <c r="B161" s="458"/>
      <c r="C161" s="546" t="s">
        <v>376</v>
      </c>
      <c r="D161" s="614"/>
      <c r="E161" s="505"/>
      <c r="F161" s="458"/>
      <c r="G161" s="632"/>
      <c r="H161" s="280"/>
      <c r="I161" s="914"/>
      <c r="J161" s="904"/>
      <c r="K161" s="914"/>
      <c r="L161" s="914"/>
      <c r="M161" s="511">
        <f t="shared" si="33"/>
        <v>0</v>
      </c>
      <c r="N161" s="512">
        <f t="shared" si="34"/>
        <v>0</v>
      </c>
    </row>
    <row r="162" spans="2:14" ht="22.5" customHeight="1">
      <c r="B162" s="458"/>
      <c r="C162" s="546" t="s">
        <v>377</v>
      </c>
      <c r="D162" s="614"/>
      <c r="E162" s="505"/>
      <c r="F162" s="567" t="s">
        <v>36</v>
      </c>
      <c r="G162" s="615">
        <v>134</v>
      </c>
      <c r="H162" s="434"/>
      <c r="I162" s="919">
        <f t="shared" ref="I162:I168" si="35">H162*G162</f>
        <v>0</v>
      </c>
      <c r="J162" s="919"/>
      <c r="K162" s="919">
        <f t="shared" ref="K162:K168" si="36">J162*G162</f>
        <v>0</v>
      </c>
      <c r="L162" s="919">
        <f t="shared" ref="L162:L168" si="37">(H162+J162)*G162</f>
        <v>0</v>
      </c>
      <c r="M162" s="511">
        <f t="shared" si="33"/>
        <v>0</v>
      </c>
      <c r="N162" s="512">
        <f t="shared" si="34"/>
        <v>0</v>
      </c>
    </row>
    <row r="163" spans="2:14" ht="22.5" customHeight="1">
      <c r="B163" s="458"/>
      <c r="C163" s="546" t="s">
        <v>552</v>
      </c>
      <c r="D163" s="614"/>
      <c r="E163" s="505"/>
      <c r="F163" s="567" t="s">
        <v>329</v>
      </c>
      <c r="G163" s="615">
        <v>335</v>
      </c>
      <c r="H163" s="434"/>
      <c r="I163" s="919">
        <f>H163*G163</f>
        <v>0</v>
      </c>
      <c r="J163" s="919"/>
      <c r="K163" s="919">
        <f>J163*G163</f>
        <v>0</v>
      </c>
      <c r="L163" s="919">
        <f>(H163+J163)*G163</f>
        <v>0</v>
      </c>
      <c r="M163" s="511">
        <f>SUM(I163+K163)</f>
        <v>0</v>
      </c>
      <c r="N163" s="512">
        <f>(H163+J163)*G163</f>
        <v>0</v>
      </c>
    </row>
    <row r="164" spans="2:14" ht="22.5" customHeight="1">
      <c r="B164" s="458"/>
      <c r="C164" s="546" t="s">
        <v>382</v>
      </c>
      <c r="D164" s="614"/>
      <c r="E164" s="505"/>
      <c r="F164" s="567" t="s">
        <v>329</v>
      </c>
      <c r="G164" s="312">
        <v>1275</v>
      </c>
      <c r="H164" s="434"/>
      <c r="I164" s="919">
        <f t="shared" si="35"/>
        <v>0</v>
      </c>
      <c r="J164" s="919"/>
      <c r="K164" s="919">
        <f t="shared" si="36"/>
        <v>0</v>
      </c>
      <c r="L164" s="919">
        <f t="shared" si="37"/>
        <v>0</v>
      </c>
      <c r="M164" s="511">
        <f t="shared" si="33"/>
        <v>0</v>
      </c>
      <c r="N164" s="512">
        <f t="shared" si="34"/>
        <v>0</v>
      </c>
    </row>
    <row r="165" spans="2:14" ht="22.5" customHeight="1">
      <c r="B165" s="458"/>
      <c r="C165" s="613">
        <v>7</v>
      </c>
      <c r="D165" s="546" t="s">
        <v>383</v>
      </c>
      <c r="E165" s="505"/>
      <c r="F165" s="567" t="s">
        <v>23</v>
      </c>
      <c r="G165" s="244">
        <v>3114</v>
      </c>
      <c r="H165" s="430"/>
      <c r="I165" s="919">
        <f t="shared" si="35"/>
        <v>0</v>
      </c>
      <c r="J165" s="919"/>
      <c r="K165" s="919">
        <f t="shared" si="36"/>
        <v>0</v>
      </c>
      <c r="L165" s="919">
        <f t="shared" si="37"/>
        <v>0</v>
      </c>
      <c r="M165" s="511">
        <f t="shared" si="33"/>
        <v>0</v>
      </c>
      <c r="N165" s="512">
        <f t="shared" si="34"/>
        <v>0</v>
      </c>
    </row>
    <row r="166" spans="2:14" ht="22.5" customHeight="1">
      <c r="B166" s="458"/>
      <c r="C166" s="613">
        <v>8</v>
      </c>
      <c r="D166" s="546" t="s">
        <v>384</v>
      </c>
      <c r="E166" s="505"/>
      <c r="F166" s="567" t="s">
        <v>23</v>
      </c>
      <c r="G166" s="244">
        <v>476</v>
      </c>
      <c r="H166" s="253"/>
      <c r="I166" s="919">
        <f t="shared" si="35"/>
        <v>0</v>
      </c>
      <c r="J166" s="919"/>
      <c r="K166" s="919">
        <f t="shared" si="36"/>
        <v>0</v>
      </c>
      <c r="L166" s="919">
        <f t="shared" si="37"/>
        <v>0</v>
      </c>
      <c r="M166" s="511">
        <f t="shared" si="33"/>
        <v>0</v>
      </c>
      <c r="N166" s="512">
        <f t="shared" si="34"/>
        <v>0</v>
      </c>
    </row>
    <row r="167" spans="2:14" ht="22.5" customHeight="1">
      <c r="B167" s="458"/>
      <c r="C167" s="546" t="s">
        <v>385</v>
      </c>
      <c r="D167" s="614"/>
      <c r="E167" s="505"/>
      <c r="F167" s="567" t="s">
        <v>36</v>
      </c>
      <c r="G167" s="244">
        <v>66</v>
      </c>
      <c r="H167" s="435"/>
      <c r="I167" s="919">
        <f t="shared" si="35"/>
        <v>0</v>
      </c>
      <c r="J167" s="919"/>
      <c r="K167" s="919">
        <f t="shared" si="36"/>
        <v>0</v>
      </c>
      <c r="L167" s="919">
        <f t="shared" si="37"/>
        <v>0</v>
      </c>
      <c r="M167" s="511">
        <f t="shared" si="33"/>
        <v>0</v>
      </c>
      <c r="N167" s="512">
        <f t="shared" si="34"/>
        <v>0</v>
      </c>
    </row>
    <row r="168" spans="2:14" ht="22.5" customHeight="1">
      <c r="B168" s="458"/>
      <c r="C168" s="613">
        <v>9</v>
      </c>
      <c r="D168" s="614" t="s">
        <v>387</v>
      </c>
      <c r="E168" s="505"/>
      <c r="F168" s="567" t="s">
        <v>23</v>
      </c>
      <c r="G168" s="244">
        <v>4700</v>
      </c>
      <c r="H168" s="430"/>
      <c r="I168" s="919">
        <f t="shared" si="35"/>
        <v>0</v>
      </c>
      <c r="J168" s="919"/>
      <c r="K168" s="919">
        <f t="shared" si="36"/>
        <v>0</v>
      </c>
      <c r="L168" s="919">
        <f t="shared" si="37"/>
        <v>0</v>
      </c>
      <c r="M168" s="511">
        <f t="shared" si="33"/>
        <v>0</v>
      </c>
      <c r="N168" s="512">
        <f t="shared" si="34"/>
        <v>0</v>
      </c>
    </row>
    <row r="169" spans="2:14" ht="22.5" customHeight="1">
      <c r="B169" s="458"/>
      <c r="C169" s="546" t="s">
        <v>386</v>
      </c>
      <c r="D169" s="614"/>
      <c r="E169" s="505"/>
      <c r="F169" s="567"/>
      <c r="G169" s="244"/>
      <c r="H169" s="430"/>
      <c r="I169" s="919"/>
      <c r="J169" s="919"/>
      <c r="K169" s="919"/>
      <c r="L169" s="919"/>
      <c r="M169" s="511">
        <f t="shared" si="33"/>
        <v>0</v>
      </c>
      <c r="N169" s="512">
        <f t="shared" si="34"/>
        <v>0</v>
      </c>
    </row>
    <row r="170" spans="2:14" ht="22.5" customHeight="1">
      <c r="B170" s="458"/>
      <c r="C170" s="546" t="s">
        <v>388</v>
      </c>
      <c r="D170" s="614"/>
      <c r="E170" s="505"/>
      <c r="F170" s="567" t="s">
        <v>23</v>
      </c>
      <c r="G170" s="312">
        <v>4700</v>
      </c>
      <c r="H170" s="434"/>
      <c r="I170" s="919">
        <f>H170*G170</f>
        <v>0</v>
      </c>
      <c r="J170" s="919"/>
      <c r="K170" s="919">
        <f>J170*G170</f>
        <v>0</v>
      </c>
      <c r="L170" s="919">
        <f>(H170+J170)*G170</f>
        <v>0</v>
      </c>
      <c r="M170" s="511">
        <f t="shared" ref="M170:M182" si="38">SUM(I170+K170)</f>
        <v>0</v>
      </c>
      <c r="N170" s="512">
        <f>(H170+J170)*G170</f>
        <v>0</v>
      </c>
    </row>
    <row r="171" spans="2:14" ht="22.5" customHeight="1">
      <c r="B171" s="458"/>
      <c r="C171" s="613">
        <v>10</v>
      </c>
      <c r="D171" s="614" t="s">
        <v>390</v>
      </c>
      <c r="E171" s="505"/>
      <c r="F171" s="567" t="s">
        <v>23</v>
      </c>
      <c r="G171" s="615">
        <v>159</v>
      </c>
      <c r="H171" s="434"/>
      <c r="I171" s="919">
        <f>H171*G171</f>
        <v>0</v>
      </c>
      <c r="J171" s="919"/>
      <c r="K171" s="919">
        <f>J171*G171</f>
        <v>0</v>
      </c>
      <c r="L171" s="919">
        <f>(H171+J171)*G171</f>
        <v>0</v>
      </c>
      <c r="M171" s="511">
        <f t="shared" ref="M171:M178" si="39">SUM(I171+K171)</f>
        <v>0</v>
      </c>
      <c r="N171" s="512">
        <f t="shared" ref="N171:N178" si="40">(H171+J171)*G171</f>
        <v>0</v>
      </c>
    </row>
    <row r="172" spans="2:14" ht="22.5" customHeight="1">
      <c r="B172" s="458"/>
      <c r="C172" s="546" t="s">
        <v>389</v>
      </c>
      <c r="D172" s="614"/>
      <c r="E172" s="505"/>
      <c r="F172" s="567"/>
      <c r="G172" s="615"/>
      <c r="H172" s="434"/>
      <c r="I172" s="919"/>
      <c r="J172" s="919"/>
      <c r="K172" s="919"/>
      <c r="L172" s="919"/>
      <c r="M172" s="511">
        <f t="shared" si="39"/>
        <v>0</v>
      </c>
      <c r="N172" s="512">
        <f t="shared" si="40"/>
        <v>0</v>
      </c>
    </row>
    <row r="173" spans="2:14" ht="22.5" customHeight="1">
      <c r="B173" s="458"/>
      <c r="C173" s="546" t="s">
        <v>388</v>
      </c>
      <c r="D173" s="614"/>
      <c r="E173" s="505"/>
      <c r="F173" s="567" t="s">
        <v>23</v>
      </c>
      <c r="G173" s="615">
        <v>159</v>
      </c>
      <c r="H173" s="434"/>
      <c r="I173" s="919">
        <f t="shared" ref="I173:I178" si="41">H173*G173</f>
        <v>0</v>
      </c>
      <c r="J173" s="919"/>
      <c r="K173" s="919">
        <f t="shared" ref="K173:K178" si="42">J173*G173</f>
        <v>0</v>
      </c>
      <c r="L173" s="919">
        <f t="shared" ref="L173:L178" si="43">(H173+J173)*G173</f>
        <v>0</v>
      </c>
      <c r="M173" s="511">
        <f t="shared" si="39"/>
        <v>0</v>
      </c>
      <c r="N173" s="512">
        <f t="shared" si="40"/>
        <v>0</v>
      </c>
    </row>
    <row r="174" spans="2:14" ht="22.5" customHeight="1">
      <c r="B174" s="458"/>
      <c r="C174" s="613">
        <v>11</v>
      </c>
      <c r="D174" s="614" t="s">
        <v>391</v>
      </c>
      <c r="E174" s="505"/>
      <c r="F174" s="567" t="s">
        <v>23</v>
      </c>
      <c r="G174" s="244">
        <v>786</v>
      </c>
      <c r="H174" s="253"/>
      <c r="I174" s="919">
        <f t="shared" si="41"/>
        <v>0</v>
      </c>
      <c r="J174" s="919"/>
      <c r="K174" s="919">
        <f t="shared" si="42"/>
        <v>0</v>
      </c>
      <c r="L174" s="919">
        <f t="shared" si="43"/>
        <v>0</v>
      </c>
      <c r="M174" s="511">
        <f t="shared" si="39"/>
        <v>0</v>
      </c>
      <c r="N174" s="512">
        <f t="shared" si="40"/>
        <v>0</v>
      </c>
    </row>
    <row r="175" spans="2:14" ht="22.5" customHeight="1">
      <c r="B175" s="458"/>
      <c r="C175" s="546" t="s">
        <v>377</v>
      </c>
      <c r="D175" s="614"/>
      <c r="E175" s="505"/>
      <c r="F175" s="567" t="s">
        <v>36</v>
      </c>
      <c r="G175" s="615">
        <v>588</v>
      </c>
      <c r="H175" s="434"/>
      <c r="I175" s="919">
        <f t="shared" si="41"/>
        <v>0</v>
      </c>
      <c r="J175" s="919"/>
      <c r="K175" s="919">
        <f t="shared" si="42"/>
        <v>0</v>
      </c>
      <c r="L175" s="919">
        <f t="shared" si="43"/>
        <v>0</v>
      </c>
      <c r="M175" s="511">
        <f t="shared" si="39"/>
        <v>0</v>
      </c>
      <c r="N175" s="512">
        <f t="shared" si="40"/>
        <v>0</v>
      </c>
    </row>
    <row r="176" spans="2:14" ht="22.5" customHeight="1">
      <c r="B176" s="458"/>
      <c r="C176" s="613">
        <v>12</v>
      </c>
      <c r="D176" s="614" t="s">
        <v>392</v>
      </c>
      <c r="E176" s="505"/>
      <c r="F176" s="567" t="s">
        <v>23</v>
      </c>
      <c r="G176" s="244">
        <v>239</v>
      </c>
      <c r="H176" s="430"/>
      <c r="I176" s="919">
        <f t="shared" si="41"/>
        <v>0</v>
      </c>
      <c r="J176" s="919"/>
      <c r="K176" s="919">
        <f t="shared" si="42"/>
        <v>0</v>
      </c>
      <c r="L176" s="919">
        <f t="shared" si="43"/>
        <v>0</v>
      </c>
      <c r="M176" s="511">
        <f t="shared" si="39"/>
        <v>0</v>
      </c>
      <c r="N176" s="512">
        <f t="shared" si="40"/>
        <v>0</v>
      </c>
    </row>
    <row r="177" spans="2:16" ht="22.5" customHeight="1">
      <c r="B177" s="458"/>
      <c r="C177" s="546" t="s">
        <v>388</v>
      </c>
      <c r="D177" s="614"/>
      <c r="E177" s="505"/>
      <c r="F177" s="567" t="s">
        <v>23</v>
      </c>
      <c r="G177" s="615">
        <v>239</v>
      </c>
      <c r="H177" s="434"/>
      <c r="I177" s="919">
        <f t="shared" si="41"/>
        <v>0</v>
      </c>
      <c r="J177" s="919"/>
      <c r="K177" s="919">
        <f t="shared" si="42"/>
        <v>0</v>
      </c>
      <c r="L177" s="919">
        <f t="shared" si="43"/>
        <v>0</v>
      </c>
      <c r="M177" s="511">
        <f t="shared" si="39"/>
        <v>0</v>
      </c>
      <c r="N177" s="512">
        <f t="shared" si="40"/>
        <v>0</v>
      </c>
    </row>
    <row r="178" spans="2:16" ht="22.5" customHeight="1">
      <c r="B178" s="458"/>
      <c r="C178" s="613">
        <v>13</v>
      </c>
      <c r="D178" s="614" t="s">
        <v>393</v>
      </c>
      <c r="E178" s="505"/>
      <c r="F178" s="567" t="s">
        <v>23</v>
      </c>
      <c r="G178" s="244">
        <v>239</v>
      </c>
      <c r="H178" s="430"/>
      <c r="I178" s="919">
        <f t="shared" si="41"/>
        <v>0</v>
      </c>
      <c r="J178" s="919"/>
      <c r="K178" s="919">
        <f t="shared" si="42"/>
        <v>0</v>
      </c>
      <c r="L178" s="919">
        <f t="shared" si="43"/>
        <v>0</v>
      </c>
      <c r="M178" s="511">
        <f t="shared" si="39"/>
        <v>0</v>
      </c>
      <c r="N178" s="512">
        <f t="shared" si="40"/>
        <v>0</v>
      </c>
    </row>
    <row r="179" spans="2:16" ht="22.5" customHeight="1">
      <c r="B179" s="458"/>
      <c r="C179" s="613">
        <v>15</v>
      </c>
      <c r="D179" s="614" t="s">
        <v>394</v>
      </c>
      <c r="E179" s="505"/>
      <c r="F179" s="567" t="s">
        <v>23</v>
      </c>
      <c r="G179" s="244">
        <v>202</v>
      </c>
      <c r="H179" s="430"/>
      <c r="I179" s="919">
        <f>H179*G179</f>
        <v>0</v>
      </c>
      <c r="J179" s="919"/>
      <c r="K179" s="919">
        <f>J179*G179</f>
        <v>0</v>
      </c>
      <c r="L179" s="919">
        <f>(H179+J179)*G179</f>
        <v>0</v>
      </c>
      <c r="M179" s="511">
        <f t="shared" si="38"/>
        <v>0</v>
      </c>
      <c r="N179" s="512">
        <f>(H179+J179)*G179</f>
        <v>0</v>
      </c>
    </row>
    <row r="180" spans="2:16" ht="22.5" customHeight="1">
      <c r="B180" s="458"/>
      <c r="C180" s="546" t="s">
        <v>395</v>
      </c>
      <c r="D180" s="614"/>
      <c r="E180" s="505"/>
      <c r="F180" s="567" t="s">
        <v>36</v>
      </c>
      <c r="G180" s="549">
        <v>183</v>
      </c>
      <c r="H180" s="430"/>
      <c r="I180" s="919">
        <f>H180*G180</f>
        <v>0</v>
      </c>
      <c r="J180" s="919"/>
      <c r="K180" s="919">
        <f>J180*G180</f>
        <v>0</v>
      </c>
      <c r="L180" s="919">
        <f>(H180+J180)*G180</f>
        <v>0</v>
      </c>
      <c r="M180" s="511">
        <f t="shared" si="38"/>
        <v>0</v>
      </c>
      <c r="N180" s="512">
        <f>(H180+J180)*G180</f>
        <v>0</v>
      </c>
    </row>
    <row r="181" spans="2:16" ht="22.5" customHeight="1">
      <c r="B181" s="458"/>
      <c r="C181" s="569"/>
      <c r="D181" s="614"/>
      <c r="E181" s="505"/>
      <c r="F181" s="458"/>
      <c r="G181" s="282"/>
      <c r="H181" s="280"/>
      <c r="I181" s="914">
        <f>G181*H181</f>
        <v>0</v>
      </c>
      <c r="J181" s="904"/>
      <c r="K181" s="914">
        <f>G181*J181</f>
        <v>0</v>
      </c>
      <c r="L181" s="914">
        <f>I181+K181</f>
        <v>0</v>
      </c>
      <c r="M181" s="633">
        <f t="shared" si="38"/>
        <v>0</v>
      </c>
      <c r="N181" s="512">
        <f>(H181+J181)*G181</f>
        <v>0</v>
      </c>
    </row>
    <row r="182" spans="2:16" ht="22.5" customHeight="1">
      <c r="B182" s="458"/>
      <c r="C182" s="503"/>
      <c r="D182" s="466"/>
      <c r="E182" s="612" t="s">
        <v>399</v>
      </c>
      <c r="F182" s="458"/>
      <c r="G182" s="282"/>
      <c r="H182" s="280"/>
      <c r="I182" s="917">
        <f>SUM(I145:I181)</f>
        <v>0</v>
      </c>
      <c r="J182" s="904"/>
      <c r="K182" s="917">
        <f>SUM(K145:K181)</f>
        <v>0</v>
      </c>
      <c r="L182" s="917">
        <f>SUM(L145:L181)</f>
        <v>0</v>
      </c>
      <c r="M182" s="511">
        <f t="shared" si="38"/>
        <v>0</v>
      </c>
      <c r="N182" s="512">
        <f>SUM(N145:N181)</f>
        <v>0</v>
      </c>
    </row>
    <row r="183" spans="2:16" ht="22.5" customHeight="1">
      <c r="B183" s="458"/>
      <c r="C183" s="503"/>
      <c r="D183" s="466"/>
      <c r="E183" s="612"/>
      <c r="F183" s="458"/>
      <c r="G183" s="282"/>
      <c r="H183" s="237"/>
      <c r="I183" s="917"/>
      <c r="J183" s="904"/>
      <c r="K183" s="917"/>
      <c r="L183" s="917"/>
      <c r="M183" s="511">
        <f t="shared" ref="M183:M244" si="44">SUM(I183+K183)</f>
        <v>0</v>
      </c>
      <c r="N183" s="512">
        <f t="shared" ref="N183:N244" si="45">(H183+J183)*G183</f>
        <v>0</v>
      </c>
    </row>
    <row r="184" spans="2:16" ht="22.5" customHeight="1">
      <c r="B184" s="458"/>
      <c r="C184" s="459"/>
      <c r="D184" s="628" t="s">
        <v>400</v>
      </c>
      <c r="E184" s="505"/>
      <c r="F184" s="458"/>
      <c r="G184" s="282"/>
      <c r="H184" s="237"/>
      <c r="I184" s="917"/>
      <c r="J184" s="904"/>
      <c r="K184" s="917"/>
      <c r="L184" s="917"/>
      <c r="M184" s="511">
        <f t="shared" si="44"/>
        <v>0</v>
      </c>
      <c r="N184" s="512">
        <f t="shared" si="45"/>
        <v>0</v>
      </c>
    </row>
    <row r="185" spans="2:16" ht="22.5" customHeight="1">
      <c r="B185" s="458"/>
      <c r="C185" s="594" t="s">
        <v>402</v>
      </c>
      <c r="D185" s="628"/>
      <c r="E185" s="505"/>
      <c r="F185" s="458"/>
      <c r="G185" s="282"/>
      <c r="H185" s="237"/>
      <c r="I185" s="917"/>
      <c r="J185" s="904"/>
      <c r="K185" s="917"/>
      <c r="L185" s="917"/>
      <c r="M185" s="511">
        <f t="shared" si="44"/>
        <v>0</v>
      </c>
      <c r="N185" s="512">
        <f t="shared" si="45"/>
        <v>0</v>
      </c>
    </row>
    <row r="186" spans="2:16" ht="22.5" customHeight="1">
      <c r="B186" s="458"/>
      <c r="C186" s="546" t="s">
        <v>403</v>
      </c>
      <c r="D186" s="594"/>
      <c r="E186" s="505"/>
      <c r="F186" s="567" t="s">
        <v>35</v>
      </c>
      <c r="G186" s="312">
        <v>28</v>
      </c>
      <c r="H186" s="436"/>
      <c r="I186" s="919">
        <f t="shared" ref="I186:I222" si="46">H186*G186</f>
        <v>0</v>
      </c>
      <c r="J186" s="925"/>
      <c r="K186" s="919">
        <f t="shared" ref="K186:K222" si="47">J186*G186</f>
        <v>0</v>
      </c>
      <c r="L186" s="919">
        <f t="shared" ref="L186:L222" si="48">(H186+J186)*G186</f>
        <v>0</v>
      </c>
      <c r="M186" s="511">
        <f t="shared" si="44"/>
        <v>0</v>
      </c>
      <c r="N186" s="512">
        <f t="shared" si="45"/>
        <v>0</v>
      </c>
      <c r="P186" s="436">
        <v>16600</v>
      </c>
    </row>
    <row r="187" spans="2:16" ht="22.5" customHeight="1">
      <c r="B187" s="458"/>
      <c r="C187" s="546" t="s">
        <v>404</v>
      </c>
      <c r="D187" s="546"/>
      <c r="E187" s="505"/>
      <c r="F187" s="567" t="s">
        <v>35</v>
      </c>
      <c r="G187" s="312">
        <v>9</v>
      </c>
      <c r="H187" s="436"/>
      <c r="I187" s="919">
        <f t="shared" si="46"/>
        <v>0</v>
      </c>
      <c r="J187" s="925"/>
      <c r="K187" s="919">
        <f t="shared" si="47"/>
        <v>0</v>
      </c>
      <c r="L187" s="919">
        <f t="shared" si="48"/>
        <v>0</v>
      </c>
      <c r="M187" s="511">
        <f t="shared" si="44"/>
        <v>0</v>
      </c>
      <c r="N187" s="512">
        <f t="shared" si="45"/>
        <v>0</v>
      </c>
      <c r="P187" s="436">
        <v>31200</v>
      </c>
    </row>
    <row r="188" spans="2:16" ht="22.5" customHeight="1">
      <c r="B188" s="458"/>
      <c r="C188" s="546" t="s">
        <v>405</v>
      </c>
      <c r="D188" s="594"/>
      <c r="E188" s="505"/>
      <c r="F188" s="567" t="s">
        <v>35</v>
      </c>
      <c r="G188" s="312">
        <v>10</v>
      </c>
      <c r="H188" s="436"/>
      <c r="I188" s="919">
        <f t="shared" si="46"/>
        <v>0</v>
      </c>
      <c r="J188" s="925"/>
      <c r="K188" s="919">
        <f t="shared" si="47"/>
        <v>0</v>
      </c>
      <c r="L188" s="919">
        <f t="shared" si="48"/>
        <v>0</v>
      </c>
      <c r="M188" s="511">
        <f t="shared" si="44"/>
        <v>0</v>
      </c>
      <c r="N188" s="512">
        <f t="shared" si="45"/>
        <v>0</v>
      </c>
      <c r="P188" s="436">
        <v>32400</v>
      </c>
    </row>
    <row r="189" spans="2:16" ht="22.5" customHeight="1">
      <c r="B189" s="458"/>
      <c r="C189" s="546" t="s">
        <v>406</v>
      </c>
      <c r="D189" s="546"/>
      <c r="E189" s="505"/>
      <c r="F189" s="567" t="s">
        <v>35</v>
      </c>
      <c r="G189" s="312">
        <v>4</v>
      </c>
      <c r="H189" s="436"/>
      <c r="I189" s="919">
        <f t="shared" si="46"/>
        <v>0</v>
      </c>
      <c r="J189" s="925"/>
      <c r="K189" s="919">
        <f t="shared" si="47"/>
        <v>0</v>
      </c>
      <c r="L189" s="919">
        <f t="shared" si="48"/>
        <v>0</v>
      </c>
      <c r="M189" s="511">
        <f t="shared" si="44"/>
        <v>0</v>
      </c>
      <c r="N189" s="512">
        <f t="shared" si="45"/>
        <v>0</v>
      </c>
      <c r="P189" s="436">
        <v>32000</v>
      </c>
    </row>
    <row r="190" spans="2:16" ht="22.5" customHeight="1">
      <c r="B190" s="458"/>
      <c r="C190" s="546" t="s">
        <v>407</v>
      </c>
      <c r="D190" s="594"/>
      <c r="E190" s="505"/>
      <c r="F190" s="567" t="s">
        <v>35</v>
      </c>
      <c r="G190" s="312">
        <v>1</v>
      </c>
      <c r="H190" s="436"/>
      <c r="I190" s="919">
        <f t="shared" si="46"/>
        <v>0</v>
      </c>
      <c r="J190" s="925"/>
      <c r="K190" s="919">
        <f t="shared" si="47"/>
        <v>0</v>
      </c>
      <c r="L190" s="919">
        <f t="shared" si="48"/>
        <v>0</v>
      </c>
      <c r="M190" s="511">
        <f t="shared" si="44"/>
        <v>0</v>
      </c>
      <c r="N190" s="512">
        <f t="shared" si="45"/>
        <v>0</v>
      </c>
      <c r="P190" s="436">
        <v>15800</v>
      </c>
    </row>
    <row r="191" spans="2:16" ht="22.5" customHeight="1">
      <c r="B191" s="458"/>
      <c r="C191" s="546" t="s">
        <v>408</v>
      </c>
      <c r="D191" s="546"/>
      <c r="E191" s="505"/>
      <c r="F191" s="567" t="s">
        <v>35</v>
      </c>
      <c r="G191" s="312">
        <v>2</v>
      </c>
      <c r="H191" s="436"/>
      <c r="I191" s="919">
        <f t="shared" si="46"/>
        <v>0</v>
      </c>
      <c r="J191" s="925"/>
      <c r="K191" s="919">
        <f t="shared" si="47"/>
        <v>0</v>
      </c>
      <c r="L191" s="919">
        <f t="shared" si="48"/>
        <v>0</v>
      </c>
      <c r="M191" s="511">
        <f t="shared" si="44"/>
        <v>0</v>
      </c>
      <c r="N191" s="512">
        <f t="shared" si="45"/>
        <v>0</v>
      </c>
      <c r="P191" s="436">
        <v>35000</v>
      </c>
    </row>
    <row r="192" spans="2:16" ht="22.5" customHeight="1">
      <c r="B192" s="458"/>
      <c r="C192" s="546" t="s">
        <v>409</v>
      </c>
      <c r="D192" s="546"/>
      <c r="E192" s="505"/>
      <c r="F192" s="567" t="s">
        <v>35</v>
      </c>
      <c r="G192" s="312">
        <v>3</v>
      </c>
      <c r="H192" s="436"/>
      <c r="I192" s="919">
        <f t="shared" si="46"/>
        <v>0</v>
      </c>
      <c r="J192" s="925"/>
      <c r="K192" s="919">
        <f t="shared" si="47"/>
        <v>0</v>
      </c>
      <c r="L192" s="919">
        <f t="shared" si="48"/>
        <v>0</v>
      </c>
      <c r="M192" s="511">
        <f t="shared" si="44"/>
        <v>0</v>
      </c>
      <c r="N192" s="512">
        <f t="shared" si="45"/>
        <v>0</v>
      </c>
      <c r="P192" s="436">
        <v>60000</v>
      </c>
    </row>
    <row r="193" spans="2:16" ht="22.5" customHeight="1">
      <c r="B193" s="458"/>
      <c r="C193" s="546" t="s">
        <v>410</v>
      </c>
      <c r="D193" s="594"/>
      <c r="E193" s="505"/>
      <c r="F193" s="567" t="s">
        <v>35</v>
      </c>
      <c r="G193" s="312">
        <v>3</v>
      </c>
      <c r="H193" s="436"/>
      <c r="I193" s="919">
        <f t="shared" si="46"/>
        <v>0</v>
      </c>
      <c r="J193" s="925"/>
      <c r="K193" s="919">
        <f t="shared" si="47"/>
        <v>0</v>
      </c>
      <c r="L193" s="919">
        <f t="shared" si="48"/>
        <v>0</v>
      </c>
      <c r="M193" s="511">
        <f t="shared" si="44"/>
        <v>0</v>
      </c>
      <c r="N193" s="512">
        <f t="shared" si="45"/>
        <v>0</v>
      </c>
      <c r="P193" s="436">
        <v>21500</v>
      </c>
    </row>
    <row r="194" spans="2:16" ht="22.5" customHeight="1">
      <c r="B194" s="458"/>
      <c r="C194" s="546" t="s">
        <v>411</v>
      </c>
      <c r="D194" s="594"/>
      <c r="E194" s="505"/>
      <c r="F194" s="567" t="s">
        <v>35</v>
      </c>
      <c r="G194" s="312">
        <v>1</v>
      </c>
      <c r="H194" s="436"/>
      <c r="I194" s="919">
        <f t="shared" si="46"/>
        <v>0</v>
      </c>
      <c r="J194" s="925"/>
      <c r="K194" s="919">
        <f t="shared" si="47"/>
        <v>0</v>
      </c>
      <c r="L194" s="919">
        <f t="shared" si="48"/>
        <v>0</v>
      </c>
      <c r="M194" s="511">
        <f t="shared" si="44"/>
        <v>0</v>
      </c>
      <c r="N194" s="512">
        <f t="shared" si="45"/>
        <v>0</v>
      </c>
      <c r="P194" s="436">
        <v>255000</v>
      </c>
    </row>
    <row r="195" spans="2:16" ht="22.5" customHeight="1">
      <c r="B195" s="458"/>
      <c r="C195" s="546" t="s">
        <v>412</v>
      </c>
      <c r="D195" s="594"/>
      <c r="E195" s="505"/>
      <c r="F195" s="567" t="s">
        <v>35</v>
      </c>
      <c r="G195" s="312">
        <v>40</v>
      </c>
      <c r="H195" s="436"/>
      <c r="I195" s="919">
        <f t="shared" si="46"/>
        <v>0</v>
      </c>
      <c r="J195" s="925"/>
      <c r="K195" s="919">
        <f t="shared" si="47"/>
        <v>0</v>
      </c>
      <c r="L195" s="919">
        <f t="shared" si="48"/>
        <v>0</v>
      </c>
      <c r="M195" s="511">
        <f t="shared" si="44"/>
        <v>0</v>
      </c>
      <c r="N195" s="512">
        <f t="shared" si="45"/>
        <v>0</v>
      </c>
    </row>
    <row r="196" spans="2:16" ht="22.5" customHeight="1">
      <c r="B196" s="458"/>
      <c r="C196" s="546" t="s">
        <v>413</v>
      </c>
      <c r="D196" s="546"/>
      <c r="E196" s="505"/>
      <c r="F196" s="567" t="s">
        <v>35</v>
      </c>
      <c r="G196" s="312">
        <v>25</v>
      </c>
      <c r="H196" s="436"/>
      <c r="I196" s="919">
        <f t="shared" si="46"/>
        <v>0</v>
      </c>
      <c r="J196" s="925"/>
      <c r="K196" s="919">
        <f t="shared" si="47"/>
        <v>0</v>
      </c>
      <c r="L196" s="919">
        <f t="shared" si="48"/>
        <v>0</v>
      </c>
      <c r="M196" s="511">
        <f t="shared" si="44"/>
        <v>0</v>
      </c>
      <c r="N196" s="512">
        <f t="shared" si="45"/>
        <v>0</v>
      </c>
    </row>
    <row r="197" spans="2:16" ht="22.5" customHeight="1">
      <c r="B197" s="458"/>
      <c r="C197" s="546" t="s">
        <v>414</v>
      </c>
      <c r="D197" s="546"/>
      <c r="E197" s="505"/>
      <c r="F197" s="567" t="s">
        <v>35</v>
      </c>
      <c r="G197" s="312">
        <v>5</v>
      </c>
      <c r="H197" s="436"/>
      <c r="I197" s="919">
        <f t="shared" si="46"/>
        <v>0</v>
      </c>
      <c r="J197" s="925"/>
      <c r="K197" s="919">
        <f t="shared" si="47"/>
        <v>0</v>
      </c>
      <c r="L197" s="919">
        <f t="shared" si="48"/>
        <v>0</v>
      </c>
      <c r="M197" s="511">
        <f t="shared" si="44"/>
        <v>0</v>
      </c>
      <c r="N197" s="512">
        <f t="shared" si="45"/>
        <v>0</v>
      </c>
      <c r="P197" s="436">
        <v>9900</v>
      </c>
    </row>
    <row r="198" spans="2:16" ht="22.5" customHeight="1">
      <c r="B198" s="458"/>
      <c r="C198" s="546" t="s">
        <v>415</v>
      </c>
      <c r="D198" s="594"/>
      <c r="E198" s="505"/>
      <c r="F198" s="567" t="s">
        <v>35</v>
      </c>
      <c r="G198" s="312">
        <v>3</v>
      </c>
      <c r="H198" s="436"/>
      <c r="I198" s="919">
        <f t="shared" si="46"/>
        <v>0</v>
      </c>
      <c r="J198" s="925"/>
      <c r="K198" s="919">
        <f t="shared" si="47"/>
        <v>0</v>
      </c>
      <c r="L198" s="919">
        <f t="shared" si="48"/>
        <v>0</v>
      </c>
      <c r="M198" s="511">
        <f t="shared" si="44"/>
        <v>0</v>
      </c>
      <c r="N198" s="512">
        <f t="shared" si="45"/>
        <v>0</v>
      </c>
      <c r="P198" s="436">
        <v>12700</v>
      </c>
    </row>
    <row r="199" spans="2:16" ht="22.5" customHeight="1">
      <c r="B199" s="458"/>
      <c r="C199" s="546" t="s">
        <v>416</v>
      </c>
      <c r="D199" s="546"/>
      <c r="E199" s="505"/>
      <c r="F199" s="567" t="s">
        <v>35</v>
      </c>
      <c r="G199" s="312">
        <v>24</v>
      </c>
      <c r="H199" s="436"/>
      <c r="I199" s="919">
        <f t="shared" si="46"/>
        <v>0</v>
      </c>
      <c r="J199" s="925"/>
      <c r="K199" s="919">
        <f t="shared" si="47"/>
        <v>0</v>
      </c>
      <c r="L199" s="919">
        <f t="shared" si="48"/>
        <v>0</v>
      </c>
      <c r="M199" s="511">
        <f t="shared" si="44"/>
        <v>0</v>
      </c>
      <c r="N199" s="512">
        <f t="shared" si="45"/>
        <v>0</v>
      </c>
      <c r="P199" s="436">
        <v>8900</v>
      </c>
    </row>
    <row r="200" spans="2:16" ht="22.5" customHeight="1">
      <c r="B200" s="458"/>
      <c r="C200" s="546" t="s">
        <v>417</v>
      </c>
      <c r="D200" s="546"/>
      <c r="E200" s="505"/>
      <c r="F200" s="567" t="s">
        <v>35</v>
      </c>
      <c r="G200" s="312">
        <v>28</v>
      </c>
      <c r="H200" s="436"/>
      <c r="I200" s="919">
        <f t="shared" si="46"/>
        <v>0</v>
      </c>
      <c r="J200" s="925"/>
      <c r="K200" s="919">
        <f t="shared" si="47"/>
        <v>0</v>
      </c>
      <c r="L200" s="919">
        <f t="shared" si="48"/>
        <v>0</v>
      </c>
      <c r="M200" s="511">
        <f t="shared" si="44"/>
        <v>0</v>
      </c>
      <c r="N200" s="512">
        <f t="shared" si="45"/>
        <v>0</v>
      </c>
      <c r="P200" s="436">
        <v>9100</v>
      </c>
    </row>
    <row r="201" spans="2:16" ht="22.5" customHeight="1">
      <c r="B201" s="458"/>
      <c r="C201" s="546" t="s">
        <v>418</v>
      </c>
      <c r="D201" s="546"/>
      <c r="E201" s="505"/>
      <c r="F201" s="567" t="s">
        <v>35</v>
      </c>
      <c r="G201" s="312">
        <v>10</v>
      </c>
      <c r="H201" s="436"/>
      <c r="I201" s="919">
        <f t="shared" si="46"/>
        <v>0</v>
      </c>
      <c r="J201" s="925"/>
      <c r="K201" s="919">
        <f t="shared" si="47"/>
        <v>0</v>
      </c>
      <c r="L201" s="919">
        <f t="shared" si="48"/>
        <v>0</v>
      </c>
      <c r="M201" s="511">
        <f t="shared" si="44"/>
        <v>0</v>
      </c>
      <c r="N201" s="512">
        <f t="shared" si="45"/>
        <v>0</v>
      </c>
      <c r="P201" s="436">
        <v>9500</v>
      </c>
    </row>
    <row r="202" spans="2:16" ht="22.5" customHeight="1">
      <c r="B202" s="458"/>
      <c r="C202" s="546" t="s">
        <v>419</v>
      </c>
      <c r="D202" s="546"/>
      <c r="E202" s="505"/>
      <c r="F202" s="567" t="s">
        <v>35</v>
      </c>
      <c r="G202" s="312">
        <v>14</v>
      </c>
      <c r="H202" s="436"/>
      <c r="I202" s="919">
        <f t="shared" si="46"/>
        <v>0</v>
      </c>
      <c r="J202" s="925"/>
      <c r="K202" s="919">
        <f t="shared" si="47"/>
        <v>0</v>
      </c>
      <c r="L202" s="919">
        <f t="shared" si="48"/>
        <v>0</v>
      </c>
      <c r="M202" s="511">
        <f t="shared" si="44"/>
        <v>0</v>
      </c>
      <c r="N202" s="512">
        <f t="shared" si="45"/>
        <v>0</v>
      </c>
      <c r="P202" s="436">
        <v>11800</v>
      </c>
    </row>
    <row r="203" spans="2:16" ht="22.5" customHeight="1">
      <c r="B203" s="458"/>
      <c r="C203" s="546" t="s">
        <v>420</v>
      </c>
      <c r="D203" s="546"/>
      <c r="E203" s="505"/>
      <c r="F203" s="567" t="s">
        <v>35</v>
      </c>
      <c r="G203" s="312">
        <v>29</v>
      </c>
      <c r="H203" s="436"/>
      <c r="I203" s="919">
        <f t="shared" si="46"/>
        <v>0</v>
      </c>
      <c r="J203" s="925"/>
      <c r="K203" s="919">
        <f t="shared" si="47"/>
        <v>0</v>
      </c>
      <c r="L203" s="919">
        <f t="shared" si="48"/>
        <v>0</v>
      </c>
      <c r="M203" s="511">
        <f t="shared" si="44"/>
        <v>0</v>
      </c>
      <c r="N203" s="512">
        <f t="shared" si="45"/>
        <v>0</v>
      </c>
      <c r="P203" s="436">
        <v>6500</v>
      </c>
    </row>
    <row r="204" spans="2:16" ht="22.5" customHeight="1">
      <c r="B204" s="458"/>
      <c r="C204" s="546" t="s">
        <v>421</v>
      </c>
      <c r="D204" s="546"/>
      <c r="E204" s="505"/>
      <c r="F204" s="567" t="s">
        <v>35</v>
      </c>
      <c r="G204" s="312">
        <v>9</v>
      </c>
      <c r="H204" s="436"/>
      <c r="I204" s="919">
        <f t="shared" si="46"/>
        <v>0</v>
      </c>
      <c r="J204" s="925"/>
      <c r="K204" s="919">
        <f t="shared" si="47"/>
        <v>0</v>
      </c>
      <c r="L204" s="919">
        <f t="shared" si="48"/>
        <v>0</v>
      </c>
      <c r="M204" s="511">
        <f t="shared" si="44"/>
        <v>0</v>
      </c>
      <c r="N204" s="512">
        <f t="shared" si="45"/>
        <v>0</v>
      </c>
      <c r="P204" s="436">
        <v>8400</v>
      </c>
    </row>
    <row r="205" spans="2:16" ht="22.5" customHeight="1">
      <c r="B205" s="458"/>
      <c r="C205" s="546" t="s">
        <v>422</v>
      </c>
      <c r="D205" s="546"/>
      <c r="E205" s="505"/>
      <c r="F205" s="567" t="s">
        <v>35</v>
      </c>
      <c r="G205" s="312">
        <v>18</v>
      </c>
      <c r="H205" s="436"/>
      <c r="I205" s="919">
        <f>H205*G205</f>
        <v>0</v>
      </c>
      <c r="J205" s="925"/>
      <c r="K205" s="919">
        <f>J205*G205</f>
        <v>0</v>
      </c>
      <c r="L205" s="919">
        <f>(H205+J205)*G205</f>
        <v>0</v>
      </c>
      <c r="M205" s="511">
        <f t="shared" si="44"/>
        <v>0</v>
      </c>
      <c r="N205" s="512">
        <f t="shared" si="45"/>
        <v>0</v>
      </c>
      <c r="P205" s="436">
        <v>17500</v>
      </c>
    </row>
    <row r="206" spans="2:16" ht="22.5" customHeight="1">
      <c r="B206" s="458"/>
      <c r="C206" s="546" t="s">
        <v>423</v>
      </c>
      <c r="D206" s="546"/>
      <c r="E206" s="505"/>
      <c r="F206" s="567" t="s">
        <v>35</v>
      </c>
      <c r="G206" s="312">
        <v>22</v>
      </c>
      <c r="H206" s="436"/>
      <c r="I206" s="919">
        <f>H206*G206</f>
        <v>0</v>
      </c>
      <c r="J206" s="925"/>
      <c r="K206" s="919">
        <f>J206*G206</f>
        <v>0</v>
      </c>
      <c r="L206" s="919">
        <f>(H206+J206)*G206</f>
        <v>0</v>
      </c>
      <c r="M206" s="511">
        <f t="shared" si="44"/>
        <v>0</v>
      </c>
      <c r="N206" s="512">
        <f t="shared" si="45"/>
        <v>0</v>
      </c>
      <c r="P206" s="436">
        <v>11900</v>
      </c>
    </row>
    <row r="207" spans="2:16" ht="22.5" customHeight="1">
      <c r="B207" s="458"/>
      <c r="C207" s="546" t="s">
        <v>424</v>
      </c>
      <c r="D207" s="546"/>
      <c r="E207" s="505"/>
      <c r="F207" s="567" t="s">
        <v>35</v>
      </c>
      <c r="G207" s="312">
        <v>10</v>
      </c>
      <c r="H207" s="436"/>
      <c r="I207" s="919">
        <f t="shared" si="46"/>
        <v>0</v>
      </c>
      <c r="J207" s="925"/>
      <c r="K207" s="919">
        <f t="shared" si="47"/>
        <v>0</v>
      </c>
      <c r="L207" s="919">
        <f t="shared" si="48"/>
        <v>0</v>
      </c>
      <c r="M207" s="511">
        <f t="shared" si="44"/>
        <v>0</v>
      </c>
      <c r="N207" s="512">
        <f t="shared" si="45"/>
        <v>0</v>
      </c>
      <c r="P207" s="436">
        <v>20100</v>
      </c>
    </row>
    <row r="208" spans="2:16" ht="22.5" customHeight="1">
      <c r="B208" s="458"/>
      <c r="C208" s="546" t="s">
        <v>425</v>
      </c>
      <c r="D208" s="546"/>
      <c r="E208" s="505"/>
      <c r="F208" s="567" t="s">
        <v>35</v>
      </c>
      <c r="G208" s="312">
        <v>11</v>
      </c>
      <c r="H208" s="436"/>
      <c r="I208" s="919">
        <f t="shared" si="46"/>
        <v>0</v>
      </c>
      <c r="J208" s="925"/>
      <c r="K208" s="919">
        <f t="shared" si="47"/>
        <v>0</v>
      </c>
      <c r="L208" s="919">
        <f t="shared" si="48"/>
        <v>0</v>
      </c>
      <c r="M208" s="511">
        <f t="shared" si="44"/>
        <v>0</v>
      </c>
      <c r="N208" s="512">
        <f t="shared" si="45"/>
        <v>0</v>
      </c>
      <c r="P208" s="436">
        <v>10200</v>
      </c>
    </row>
    <row r="209" spans="2:16" ht="22.5" customHeight="1">
      <c r="B209" s="458"/>
      <c r="C209" s="546" t="s">
        <v>426</v>
      </c>
      <c r="D209" s="546"/>
      <c r="E209" s="505"/>
      <c r="F209" s="567" t="s">
        <v>35</v>
      </c>
      <c r="G209" s="312">
        <v>8</v>
      </c>
      <c r="H209" s="436"/>
      <c r="I209" s="919">
        <f t="shared" si="46"/>
        <v>0</v>
      </c>
      <c r="J209" s="925"/>
      <c r="K209" s="919">
        <f t="shared" si="47"/>
        <v>0</v>
      </c>
      <c r="L209" s="919">
        <f t="shared" si="48"/>
        <v>0</v>
      </c>
      <c r="M209" s="511">
        <f t="shared" si="44"/>
        <v>0</v>
      </c>
      <c r="N209" s="512">
        <f t="shared" si="45"/>
        <v>0</v>
      </c>
    </row>
    <row r="210" spans="2:16" ht="22.5" customHeight="1">
      <c r="B210" s="458"/>
      <c r="C210" s="546" t="s">
        <v>427</v>
      </c>
      <c r="D210" s="546"/>
      <c r="E210" s="505"/>
      <c r="F210" s="567" t="s">
        <v>35</v>
      </c>
      <c r="G210" s="312">
        <v>13</v>
      </c>
      <c r="H210" s="436"/>
      <c r="I210" s="919">
        <f>H210*G210</f>
        <v>0</v>
      </c>
      <c r="J210" s="925"/>
      <c r="K210" s="919">
        <f>J210*G210</f>
        <v>0</v>
      </c>
      <c r="L210" s="919">
        <f>(H210+J210)*G210</f>
        <v>0</v>
      </c>
      <c r="M210" s="511">
        <f t="shared" si="44"/>
        <v>0</v>
      </c>
      <c r="N210" s="512">
        <f t="shared" si="45"/>
        <v>0</v>
      </c>
    </row>
    <row r="211" spans="2:16" ht="22.5" customHeight="1">
      <c r="B211" s="458"/>
      <c r="C211" s="546" t="s">
        <v>428</v>
      </c>
      <c r="D211" s="546"/>
      <c r="E211" s="505"/>
      <c r="F211" s="567" t="s">
        <v>35</v>
      </c>
      <c r="G211" s="312">
        <v>17</v>
      </c>
      <c r="H211" s="436"/>
      <c r="I211" s="919">
        <f t="shared" si="46"/>
        <v>0</v>
      </c>
      <c r="J211" s="925"/>
      <c r="K211" s="919">
        <f t="shared" si="47"/>
        <v>0</v>
      </c>
      <c r="L211" s="919">
        <f t="shared" si="48"/>
        <v>0</v>
      </c>
      <c r="M211" s="511">
        <f t="shared" si="44"/>
        <v>0</v>
      </c>
      <c r="N211" s="512">
        <f t="shared" si="45"/>
        <v>0</v>
      </c>
    </row>
    <row r="212" spans="2:16" ht="22.5" customHeight="1">
      <c r="B212" s="458"/>
      <c r="C212" s="546" t="s">
        <v>429</v>
      </c>
      <c r="D212" s="546"/>
      <c r="E212" s="505"/>
      <c r="F212" s="567" t="s">
        <v>35</v>
      </c>
      <c r="G212" s="312">
        <v>1</v>
      </c>
      <c r="H212" s="436"/>
      <c r="I212" s="919">
        <f t="shared" si="46"/>
        <v>0</v>
      </c>
      <c r="J212" s="925"/>
      <c r="K212" s="919">
        <f t="shared" si="47"/>
        <v>0</v>
      </c>
      <c r="L212" s="919">
        <f t="shared" si="48"/>
        <v>0</v>
      </c>
      <c r="M212" s="511">
        <f t="shared" si="44"/>
        <v>0</v>
      </c>
      <c r="N212" s="512">
        <f t="shared" si="45"/>
        <v>0</v>
      </c>
    </row>
    <row r="213" spans="2:16" ht="22.5" customHeight="1">
      <c r="B213" s="458"/>
      <c r="C213" s="546" t="s">
        <v>430</v>
      </c>
      <c r="D213" s="546"/>
      <c r="E213" s="505"/>
      <c r="F213" s="567" t="s">
        <v>35</v>
      </c>
      <c r="G213" s="312">
        <v>2</v>
      </c>
      <c r="H213" s="436"/>
      <c r="I213" s="919">
        <f t="shared" si="46"/>
        <v>0</v>
      </c>
      <c r="J213" s="925"/>
      <c r="K213" s="919">
        <f t="shared" si="47"/>
        <v>0</v>
      </c>
      <c r="L213" s="919">
        <f t="shared" si="48"/>
        <v>0</v>
      </c>
      <c r="M213" s="511">
        <f t="shared" si="44"/>
        <v>0</v>
      </c>
      <c r="N213" s="512">
        <f t="shared" si="45"/>
        <v>0</v>
      </c>
    </row>
    <row r="214" spans="2:16" ht="22.5" customHeight="1">
      <c r="B214" s="458"/>
      <c r="C214" s="546" t="s">
        <v>431</v>
      </c>
      <c r="D214" s="546"/>
      <c r="E214" s="505"/>
      <c r="F214" s="567" t="s">
        <v>23</v>
      </c>
      <c r="G214" s="312">
        <v>585.98</v>
      </c>
      <c r="H214" s="436"/>
      <c r="I214" s="919">
        <f t="shared" si="46"/>
        <v>0</v>
      </c>
      <c r="J214" s="925"/>
      <c r="K214" s="919">
        <f t="shared" si="47"/>
        <v>0</v>
      </c>
      <c r="L214" s="919">
        <f t="shared" si="48"/>
        <v>0</v>
      </c>
      <c r="M214" s="511">
        <f t="shared" si="44"/>
        <v>0</v>
      </c>
      <c r="N214" s="512">
        <f t="shared" si="45"/>
        <v>0</v>
      </c>
    </row>
    <row r="215" spans="2:16" ht="22.5" customHeight="1">
      <c r="B215" s="458"/>
      <c r="C215" s="546" t="s">
        <v>432</v>
      </c>
      <c r="D215" s="594"/>
      <c r="E215" s="505"/>
      <c r="F215" s="567" t="s">
        <v>23</v>
      </c>
      <c r="G215" s="312">
        <v>597.72</v>
      </c>
      <c r="H215" s="436"/>
      <c r="I215" s="919">
        <f t="shared" si="46"/>
        <v>0</v>
      </c>
      <c r="J215" s="925"/>
      <c r="K215" s="919">
        <f t="shared" si="47"/>
        <v>0</v>
      </c>
      <c r="L215" s="919">
        <f t="shared" si="48"/>
        <v>0</v>
      </c>
      <c r="M215" s="511">
        <f t="shared" si="44"/>
        <v>0</v>
      </c>
      <c r="N215" s="512">
        <f t="shared" si="45"/>
        <v>0</v>
      </c>
    </row>
    <row r="216" spans="2:16" ht="22.5" customHeight="1">
      <c r="B216" s="458"/>
      <c r="C216" s="546" t="s">
        <v>433</v>
      </c>
      <c r="D216" s="546"/>
      <c r="E216" s="505"/>
      <c r="F216" s="567" t="s">
        <v>35</v>
      </c>
      <c r="G216" s="312">
        <v>14</v>
      </c>
      <c r="H216" s="436"/>
      <c r="I216" s="919">
        <f t="shared" si="46"/>
        <v>0</v>
      </c>
      <c r="J216" s="925"/>
      <c r="K216" s="919">
        <f t="shared" si="47"/>
        <v>0</v>
      </c>
      <c r="L216" s="919">
        <f t="shared" si="48"/>
        <v>0</v>
      </c>
      <c r="M216" s="511">
        <f t="shared" si="44"/>
        <v>0</v>
      </c>
      <c r="N216" s="512">
        <f t="shared" si="45"/>
        <v>0</v>
      </c>
    </row>
    <row r="217" spans="2:16" ht="22.5" customHeight="1">
      <c r="B217" s="458"/>
      <c r="C217" s="546" t="s">
        <v>434</v>
      </c>
      <c r="D217" s="546"/>
      <c r="E217" s="505"/>
      <c r="F217" s="567" t="s">
        <v>35</v>
      </c>
      <c r="G217" s="312">
        <v>5</v>
      </c>
      <c r="H217" s="436"/>
      <c r="I217" s="919">
        <f t="shared" si="46"/>
        <v>0</v>
      </c>
      <c r="J217" s="925"/>
      <c r="K217" s="919">
        <f t="shared" si="47"/>
        <v>0</v>
      </c>
      <c r="L217" s="919">
        <f t="shared" si="48"/>
        <v>0</v>
      </c>
      <c r="M217" s="511">
        <f t="shared" si="44"/>
        <v>0</v>
      </c>
      <c r="N217" s="512">
        <f t="shared" si="45"/>
        <v>0</v>
      </c>
    </row>
    <row r="218" spans="2:16" ht="22.5" customHeight="1">
      <c r="B218" s="458"/>
      <c r="C218" s="546" t="s">
        <v>435</v>
      </c>
      <c r="D218" s="594"/>
      <c r="E218" s="505"/>
      <c r="F218" s="567" t="s">
        <v>35</v>
      </c>
      <c r="G218" s="312">
        <v>18</v>
      </c>
      <c r="H218" s="436"/>
      <c r="I218" s="919">
        <f t="shared" si="46"/>
        <v>0</v>
      </c>
      <c r="J218" s="925"/>
      <c r="K218" s="919">
        <f t="shared" si="47"/>
        <v>0</v>
      </c>
      <c r="L218" s="919">
        <f t="shared" si="48"/>
        <v>0</v>
      </c>
      <c r="M218" s="511">
        <f t="shared" si="44"/>
        <v>0</v>
      </c>
      <c r="N218" s="512">
        <f t="shared" si="45"/>
        <v>0</v>
      </c>
    </row>
    <row r="219" spans="2:16" ht="22.5" customHeight="1">
      <c r="B219" s="458"/>
      <c r="C219" s="546" t="s">
        <v>436</v>
      </c>
      <c r="D219" s="546"/>
      <c r="E219" s="505"/>
      <c r="F219" s="567" t="s">
        <v>35</v>
      </c>
      <c r="G219" s="312">
        <v>10</v>
      </c>
      <c r="H219" s="436"/>
      <c r="I219" s="919">
        <f t="shared" si="46"/>
        <v>0</v>
      </c>
      <c r="J219" s="925"/>
      <c r="K219" s="919">
        <f t="shared" si="47"/>
        <v>0</v>
      </c>
      <c r="L219" s="919">
        <f t="shared" si="48"/>
        <v>0</v>
      </c>
      <c r="M219" s="511">
        <f t="shared" si="44"/>
        <v>0</v>
      </c>
      <c r="N219" s="512">
        <f t="shared" si="45"/>
        <v>0</v>
      </c>
    </row>
    <row r="220" spans="2:16" ht="22.5" customHeight="1">
      <c r="B220" s="458"/>
      <c r="C220" s="546" t="s">
        <v>437</v>
      </c>
      <c r="D220" s="594"/>
      <c r="E220" s="505"/>
      <c r="F220" s="567" t="s">
        <v>35</v>
      </c>
      <c r="G220" s="312">
        <v>44</v>
      </c>
      <c r="H220" s="436"/>
      <c r="I220" s="919">
        <f t="shared" si="46"/>
        <v>0</v>
      </c>
      <c r="J220" s="925"/>
      <c r="K220" s="919">
        <f t="shared" si="47"/>
        <v>0</v>
      </c>
      <c r="L220" s="919">
        <f t="shared" si="48"/>
        <v>0</v>
      </c>
      <c r="M220" s="511">
        <f t="shared" si="44"/>
        <v>0</v>
      </c>
      <c r="N220" s="512">
        <f t="shared" si="45"/>
        <v>0</v>
      </c>
    </row>
    <row r="221" spans="2:16" ht="22.5" customHeight="1">
      <c r="B221" s="458"/>
      <c r="C221" s="546" t="s">
        <v>438</v>
      </c>
      <c r="D221" s="546"/>
      <c r="E221" s="505"/>
      <c r="F221" s="567" t="s">
        <v>35</v>
      </c>
      <c r="G221" s="312">
        <v>11</v>
      </c>
      <c r="H221" s="436"/>
      <c r="I221" s="919">
        <f t="shared" si="46"/>
        <v>0</v>
      </c>
      <c r="J221" s="925"/>
      <c r="K221" s="919">
        <f t="shared" si="47"/>
        <v>0</v>
      </c>
      <c r="L221" s="919">
        <f t="shared" si="48"/>
        <v>0</v>
      </c>
      <c r="M221" s="511">
        <f t="shared" si="44"/>
        <v>0</v>
      </c>
      <c r="N221" s="512">
        <f t="shared" si="45"/>
        <v>0</v>
      </c>
    </row>
    <row r="222" spans="2:16" ht="22.5" customHeight="1">
      <c r="B222" s="458"/>
      <c r="C222" s="546" t="s">
        <v>439</v>
      </c>
      <c r="D222" s="546"/>
      <c r="E222" s="505"/>
      <c r="F222" s="567" t="s">
        <v>35</v>
      </c>
      <c r="G222" s="312">
        <v>7</v>
      </c>
      <c r="H222" s="436"/>
      <c r="I222" s="919">
        <f t="shared" si="46"/>
        <v>0</v>
      </c>
      <c r="J222" s="925"/>
      <c r="K222" s="919">
        <f t="shared" si="47"/>
        <v>0</v>
      </c>
      <c r="L222" s="919">
        <f t="shared" si="48"/>
        <v>0</v>
      </c>
      <c r="M222" s="511">
        <f t="shared" si="44"/>
        <v>0</v>
      </c>
      <c r="N222" s="512">
        <f t="shared" si="45"/>
        <v>0</v>
      </c>
    </row>
    <row r="223" spans="2:16" ht="22.5" customHeight="1">
      <c r="B223" s="458"/>
      <c r="C223" s="594" t="s">
        <v>440</v>
      </c>
      <c r="D223" s="628"/>
      <c r="E223" s="505"/>
      <c r="F223" s="458"/>
      <c r="G223" s="285"/>
      <c r="H223" s="284"/>
      <c r="I223" s="917"/>
      <c r="J223" s="914"/>
      <c r="K223" s="917"/>
      <c r="L223" s="917"/>
      <c r="M223" s="511">
        <f t="shared" si="44"/>
        <v>0</v>
      </c>
      <c r="N223" s="512">
        <f t="shared" si="45"/>
        <v>0</v>
      </c>
    </row>
    <row r="224" spans="2:16" ht="22.5" customHeight="1">
      <c r="B224" s="458"/>
      <c r="C224" s="634" t="s">
        <v>441</v>
      </c>
      <c r="D224" s="546"/>
      <c r="E224" s="505"/>
      <c r="F224" s="567" t="s">
        <v>35</v>
      </c>
      <c r="G224" s="312">
        <v>2</v>
      </c>
      <c r="H224" s="436"/>
      <c r="I224" s="919">
        <f t="shared" ref="I224:I265" si="49">H224*G224</f>
        <v>0</v>
      </c>
      <c r="J224" s="925"/>
      <c r="K224" s="919">
        <f t="shared" ref="K224:K265" si="50">J224*G224</f>
        <v>0</v>
      </c>
      <c r="L224" s="919">
        <f t="shared" ref="L224:L265" si="51">(H224+J224)*G224</f>
        <v>0</v>
      </c>
      <c r="M224" s="511">
        <f t="shared" si="44"/>
        <v>0</v>
      </c>
      <c r="N224" s="512">
        <f t="shared" si="45"/>
        <v>0</v>
      </c>
      <c r="P224" s="436">
        <v>7600</v>
      </c>
    </row>
    <row r="225" spans="2:16" ht="22.5" customHeight="1">
      <c r="B225" s="458"/>
      <c r="C225" s="634" t="s">
        <v>442</v>
      </c>
      <c r="D225" s="546"/>
      <c r="E225" s="505"/>
      <c r="F225" s="567" t="s">
        <v>35</v>
      </c>
      <c r="G225" s="312">
        <v>18</v>
      </c>
      <c r="H225" s="436"/>
      <c r="I225" s="919">
        <f t="shared" si="49"/>
        <v>0</v>
      </c>
      <c r="J225" s="925"/>
      <c r="K225" s="919">
        <f t="shared" si="50"/>
        <v>0</v>
      </c>
      <c r="L225" s="919">
        <f t="shared" si="51"/>
        <v>0</v>
      </c>
      <c r="M225" s="511">
        <f t="shared" si="44"/>
        <v>0</v>
      </c>
      <c r="N225" s="512">
        <f t="shared" si="45"/>
        <v>0</v>
      </c>
      <c r="P225" s="436">
        <v>13200</v>
      </c>
    </row>
    <row r="226" spans="2:16" ht="22.5" customHeight="1">
      <c r="B226" s="458"/>
      <c r="C226" s="634" t="s">
        <v>443</v>
      </c>
      <c r="D226" s="546"/>
      <c r="E226" s="505"/>
      <c r="F226" s="567" t="s">
        <v>35</v>
      </c>
      <c r="G226" s="312">
        <v>9</v>
      </c>
      <c r="H226" s="436"/>
      <c r="I226" s="919">
        <f t="shared" si="49"/>
        <v>0</v>
      </c>
      <c r="J226" s="925"/>
      <c r="K226" s="919">
        <f t="shared" si="50"/>
        <v>0</v>
      </c>
      <c r="L226" s="919">
        <f t="shared" si="51"/>
        <v>0</v>
      </c>
      <c r="M226" s="511">
        <f t="shared" si="44"/>
        <v>0</v>
      </c>
      <c r="N226" s="512">
        <f t="shared" si="45"/>
        <v>0</v>
      </c>
      <c r="P226" s="436">
        <v>8800</v>
      </c>
    </row>
    <row r="227" spans="2:16" ht="22.5" customHeight="1">
      <c r="B227" s="458"/>
      <c r="C227" s="634" t="s">
        <v>444</v>
      </c>
      <c r="D227" s="546"/>
      <c r="E227" s="505"/>
      <c r="F227" s="567" t="s">
        <v>35</v>
      </c>
      <c r="G227" s="312">
        <v>1</v>
      </c>
      <c r="H227" s="436"/>
      <c r="I227" s="919">
        <f t="shared" si="49"/>
        <v>0</v>
      </c>
      <c r="J227" s="925"/>
      <c r="K227" s="919">
        <f t="shared" si="50"/>
        <v>0</v>
      </c>
      <c r="L227" s="919">
        <f t="shared" si="51"/>
        <v>0</v>
      </c>
      <c r="M227" s="511">
        <f t="shared" si="44"/>
        <v>0</v>
      </c>
      <c r="N227" s="512">
        <f t="shared" si="45"/>
        <v>0</v>
      </c>
      <c r="P227" s="436">
        <v>12500</v>
      </c>
    </row>
    <row r="228" spans="2:16" ht="22.5" customHeight="1">
      <c r="B228" s="458"/>
      <c r="C228" s="634" t="s">
        <v>445</v>
      </c>
      <c r="D228" s="546"/>
      <c r="E228" s="505"/>
      <c r="F228" s="567" t="s">
        <v>35</v>
      </c>
      <c r="G228" s="312">
        <v>1</v>
      </c>
      <c r="H228" s="436"/>
      <c r="I228" s="919">
        <f t="shared" si="49"/>
        <v>0</v>
      </c>
      <c r="J228" s="925"/>
      <c r="K228" s="919">
        <f t="shared" si="50"/>
        <v>0</v>
      </c>
      <c r="L228" s="919">
        <f t="shared" si="51"/>
        <v>0</v>
      </c>
      <c r="M228" s="511">
        <f t="shared" si="44"/>
        <v>0</v>
      </c>
      <c r="N228" s="512">
        <f t="shared" si="45"/>
        <v>0</v>
      </c>
      <c r="P228" s="436">
        <v>1900</v>
      </c>
    </row>
    <row r="229" spans="2:16" ht="22.5" customHeight="1">
      <c r="B229" s="458"/>
      <c r="C229" s="634" t="s">
        <v>446</v>
      </c>
      <c r="D229" s="546"/>
      <c r="E229" s="505"/>
      <c r="F229" s="567" t="s">
        <v>35</v>
      </c>
      <c r="G229" s="312">
        <v>1</v>
      </c>
      <c r="H229" s="436"/>
      <c r="I229" s="919">
        <f t="shared" si="49"/>
        <v>0</v>
      </c>
      <c r="J229" s="925"/>
      <c r="K229" s="919">
        <f t="shared" si="50"/>
        <v>0</v>
      </c>
      <c r="L229" s="919">
        <f t="shared" si="51"/>
        <v>0</v>
      </c>
      <c r="M229" s="511">
        <f t="shared" si="44"/>
        <v>0</v>
      </c>
      <c r="N229" s="512">
        <f t="shared" si="45"/>
        <v>0</v>
      </c>
      <c r="P229" s="436">
        <v>1100</v>
      </c>
    </row>
    <row r="230" spans="2:16" ht="22.5" customHeight="1">
      <c r="B230" s="458"/>
      <c r="C230" s="634" t="s">
        <v>447</v>
      </c>
      <c r="D230" s="546"/>
      <c r="E230" s="505"/>
      <c r="F230" s="567" t="s">
        <v>35</v>
      </c>
      <c r="G230" s="312">
        <v>17</v>
      </c>
      <c r="H230" s="436"/>
      <c r="I230" s="919">
        <f t="shared" si="49"/>
        <v>0</v>
      </c>
      <c r="J230" s="925"/>
      <c r="K230" s="919">
        <f t="shared" si="50"/>
        <v>0</v>
      </c>
      <c r="L230" s="919">
        <f t="shared" si="51"/>
        <v>0</v>
      </c>
      <c r="M230" s="511">
        <f t="shared" si="44"/>
        <v>0</v>
      </c>
      <c r="N230" s="512">
        <f t="shared" si="45"/>
        <v>0</v>
      </c>
      <c r="P230" s="436">
        <v>10000</v>
      </c>
    </row>
    <row r="231" spans="2:16" ht="22.5" customHeight="1">
      <c r="B231" s="458"/>
      <c r="C231" s="634" t="s">
        <v>448</v>
      </c>
      <c r="D231" s="546"/>
      <c r="E231" s="505"/>
      <c r="F231" s="567" t="s">
        <v>35</v>
      </c>
      <c r="G231" s="312">
        <v>4</v>
      </c>
      <c r="H231" s="436"/>
      <c r="I231" s="919">
        <f t="shared" si="49"/>
        <v>0</v>
      </c>
      <c r="J231" s="925"/>
      <c r="K231" s="919">
        <f t="shared" si="50"/>
        <v>0</v>
      </c>
      <c r="L231" s="919">
        <f t="shared" si="51"/>
        <v>0</v>
      </c>
      <c r="M231" s="511">
        <f t="shared" si="44"/>
        <v>0</v>
      </c>
      <c r="N231" s="512">
        <f t="shared" si="45"/>
        <v>0</v>
      </c>
      <c r="P231" s="436">
        <v>7200</v>
      </c>
    </row>
    <row r="232" spans="2:16" ht="22.5" customHeight="1">
      <c r="B232" s="458"/>
      <c r="C232" s="634" t="s">
        <v>449</v>
      </c>
      <c r="D232" s="546"/>
      <c r="E232" s="505"/>
      <c r="F232" s="567" t="s">
        <v>35</v>
      </c>
      <c r="G232" s="312">
        <v>3</v>
      </c>
      <c r="H232" s="436"/>
      <c r="I232" s="919">
        <f t="shared" si="49"/>
        <v>0</v>
      </c>
      <c r="J232" s="925"/>
      <c r="K232" s="919">
        <f t="shared" si="50"/>
        <v>0</v>
      </c>
      <c r="L232" s="919">
        <f t="shared" si="51"/>
        <v>0</v>
      </c>
      <c r="M232" s="511">
        <f t="shared" si="44"/>
        <v>0</v>
      </c>
      <c r="N232" s="512">
        <f t="shared" si="45"/>
        <v>0</v>
      </c>
      <c r="P232" s="436">
        <v>3300</v>
      </c>
    </row>
    <row r="233" spans="2:16" ht="22.5" customHeight="1">
      <c r="B233" s="458"/>
      <c r="C233" s="634" t="s">
        <v>450</v>
      </c>
      <c r="D233" s="546"/>
      <c r="E233" s="505"/>
      <c r="F233" s="567" t="s">
        <v>35</v>
      </c>
      <c r="G233" s="312">
        <v>8</v>
      </c>
      <c r="H233" s="436"/>
      <c r="I233" s="919">
        <f t="shared" si="49"/>
        <v>0</v>
      </c>
      <c r="J233" s="925"/>
      <c r="K233" s="919">
        <f t="shared" si="50"/>
        <v>0</v>
      </c>
      <c r="L233" s="919">
        <f t="shared" si="51"/>
        <v>0</v>
      </c>
      <c r="M233" s="511">
        <f t="shared" si="44"/>
        <v>0</v>
      </c>
      <c r="N233" s="512">
        <f t="shared" si="45"/>
        <v>0</v>
      </c>
      <c r="P233" s="436">
        <v>5400</v>
      </c>
    </row>
    <row r="234" spans="2:16" ht="22.5" customHeight="1">
      <c r="B234" s="458"/>
      <c r="C234" s="634" t="s">
        <v>451</v>
      </c>
      <c r="D234" s="546"/>
      <c r="E234" s="505"/>
      <c r="F234" s="567" t="s">
        <v>35</v>
      </c>
      <c r="G234" s="312">
        <v>4</v>
      </c>
      <c r="H234" s="436"/>
      <c r="I234" s="919">
        <f t="shared" si="49"/>
        <v>0</v>
      </c>
      <c r="J234" s="925"/>
      <c r="K234" s="919">
        <f t="shared" si="50"/>
        <v>0</v>
      </c>
      <c r="L234" s="919">
        <f t="shared" si="51"/>
        <v>0</v>
      </c>
      <c r="M234" s="511">
        <f t="shared" si="44"/>
        <v>0</v>
      </c>
      <c r="N234" s="512">
        <f t="shared" si="45"/>
        <v>0</v>
      </c>
      <c r="P234" s="436">
        <v>5000</v>
      </c>
    </row>
    <row r="235" spans="2:16" ht="22.5" customHeight="1">
      <c r="B235" s="458"/>
      <c r="C235" s="634" t="s">
        <v>452</v>
      </c>
      <c r="D235" s="546"/>
      <c r="E235" s="505"/>
      <c r="F235" s="567" t="s">
        <v>35</v>
      </c>
      <c r="G235" s="312">
        <v>2</v>
      </c>
      <c r="H235" s="436"/>
      <c r="I235" s="919">
        <f t="shared" si="49"/>
        <v>0</v>
      </c>
      <c r="J235" s="925"/>
      <c r="K235" s="919">
        <f t="shared" si="50"/>
        <v>0</v>
      </c>
      <c r="L235" s="919">
        <f t="shared" si="51"/>
        <v>0</v>
      </c>
      <c r="M235" s="511">
        <f t="shared" si="44"/>
        <v>0</v>
      </c>
      <c r="N235" s="512">
        <f t="shared" si="45"/>
        <v>0</v>
      </c>
      <c r="P235" s="436">
        <v>2800</v>
      </c>
    </row>
    <row r="236" spans="2:16" ht="22.5" customHeight="1">
      <c r="B236" s="458"/>
      <c r="C236" s="634" t="s">
        <v>553</v>
      </c>
      <c r="D236" s="546"/>
      <c r="E236" s="505"/>
      <c r="F236" s="567" t="s">
        <v>35</v>
      </c>
      <c r="G236" s="312">
        <v>13</v>
      </c>
      <c r="H236" s="436"/>
      <c r="I236" s="919">
        <f>H236*G236</f>
        <v>0</v>
      </c>
      <c r="J236" s="925"/>
      <c r="K236" s="919">
        <f>J236*G236</f>
        <v>0</v>
      </c>
      <c r="L236" s="919">
        <f>(H236+J236)*G236</f>
        <v>0</v>
      </c>
      <c r="M236" s="511">
        <f>SUM(I236+K236)</f>
        <v>0</v>
      </c>
      <c r="N236" s="512">
        <f>(H236+J236)*G236</f>
        <v>0</v>
      </c>
      <c r="P236" s="436">
        <v>6455</v>
      </c>
    </row>
    <row r="237" spans="2:16" ht="22.5" customHeight="1">
      <c r="B237" s="458"/>
      <c r="C237" s="613" t="s">
        <v>453</v>
      </c>
      <c r="D237" s="546"/>
      <c r="E237" s="505"/>
      <c r="F237" s="567" t="s">
        <v>35</v>
      </c>
      <c r="G237" s="312">
        <v>8</v>
      </c>
      <c r="H237" s="436"/>
      <c r="I237" s="919">
        <f t="shared" si="49"/>
        <v>0</v>
      </c>
      <c r="J237" s="925"/>
      <c r="K237" s="919">
        <f t="shared" si="50"/>
        <v>0</v>
      </c>
      <c r="L237" s="919">
        <f t="shared" si="51"/>
        <v>0</v>
      </c>
      <c r="M237" s="511">
        <f t="shared" si="44"/>
        <v>0</v>
      </c>
      <c r="N237" s="512">
        <f t="shared" si="45"/>
        <v>0</v>
      </c>
      <c r="P237" s="436">
        <v>1300</v>
      </c>
    </row>
    <row r="238" spans="2:16" ht="22.5" customHeight="1">
      <c r="B238" s="458"/>
      <c r="C238" s="613" t="s">
        <v>454</v>
      </c>
      <c r="D238" s="546"/>
      <c r="E238" s="505"/>
      <c r="F238" s="567" t="s">
        <v>35</v>
      </c>
      <c r="G238" s="312">
        <v>11</v>
      </c>
      <c r="H238" s="436"/>
      <c r="I238" s="919">
        <f>H238*G238</f>
        <v>0</v>
      </c>
      <c r="J238" s="925"/>
      <c r="K238" s="919">
        <f>J238*G238</f>
        <v>0</v>
      </c>
      <c r="L238" s="919">
        <f>(H238+J238)*G238</f>
        <v>0</v>
      </c>
      <c r="M238" s="511">
        <f t="shared" si="44"/>
        <v>0</v>
      </c>
      <c r="N238" s="512">
        <f t="shared" si="45"/>
        <v>0</v>
      </c>
      <c r="P238" s="436">
        <f>1300*2</f>
        <v>2600</v>
      </c>
    </row>
    <row r="239" spans="2:16" ht="22.5" customHeight="1">
      <c r="B239" s="458"/>
      <c r="C239" s="613" t="s">
        <v>455</v>
      </c>
      <c r="D239" s="546"/>
      <c r="E239" s="505"/>
      <c r="F239" s="567" t="s">
        <v>35</v>
      </c>
      <c r="G239" s="312">
        <v>1</v>
      </c>
      <c r="H239" s="436"/>
      <c r="I239" s="919">
        <f>H239*G239</f>
        <v>0</v>
      </c>
      <c r="J239" s="925"/>
      <c r="K239" s="919">
        <f>J239*G239</f>
        <v>0</v>
      </c>
      <c r="L239" s="919">
        <f>(H239+J239)*G239</f>
        <v>0</v>
      </c>
      <c r="M239" s="511">
        <f t="shared" si="44"/>
        <v>0</v>
      </c>
      <c r="N239" s="512">
        <f t="shared" si="45"/>
        <v>0</v>
      </c>
      <c r="P239" s="436">
        <f>1300*3</f>
        <v>3900</v>
      </c>
    </row>
    <row r="240" spans="2:16" ht="22.5" customHeight="1">
      <c r="B240" s="458"/>
      <c r="C240" s="613" t="s">
        <v>456</v>
      </c>
      <c r="D240" s="594"/>
      <c r="E240" s="505"/>
      <c r="F240" s="567" t="s">
        <v>35</v>
      </c>
      <c r="G240" s="312">
        <v>32</v>
      </c>
      <c r="H240" s="436"/>
      <c r="I240" s="919">
        <f t="shared" si="49"/>
        <v>0</v>
      </c>
      <c r="J240" s="925"/>
      <c r="K240" s="919">
        <f t="shared" si="50"/>
        <v>0</v>
      </c>
      <c r="L240" s="919">
        <f t="shared" si="51"/>
        <v>0</v>
      </c>
      <c r="M240" s="511">
        <f t="shared" si="44"/>
        <v>0</v>
      </c>
      <c r="N240" s="512">
        <f t="shared" si="45"/>
        <v>0</v>
      </c>
      <c r="P240" s="436">
        <v>1000</v>
      </c>
    </row>
    <row r="241" spans="2:16" ht="22.5" customHeight="1">
      <c r="B241" s="458"/>
      <c r="C241" s="613" t="s">
        <v>457</v>
      </c>
      <c r="D241" s="594"/>
      <c r="E241" s="505"/>
      <c r="F241" s="567" t="s">
        <v>35</v>
      </c>
      <c r="G241" s="312">
        <v>3</v>
      </c>
      <c r="H241" s="436"/>
      <c r="I241" s="919">
        <f t="shared" si="49"/>
        <v>0</v>
      </c>
      <c r="J241" s="925"/>
      <c r="K241" s="919">
        <f t="shared" si="50"/>
        <v>0</v>
      </c>
      <c r="L241" s="919">
        <f t="shared" si="51"/>
        <v>0</v>
      </c>
      <c r="M241" s="511">
        <f t="shared" si="44"/>
        <v>0</v>
      </c>
      <c r="N241" s="512">
        <f t="shared" si="45"/>
        <v>0</v>
      </c>
      <c r="P241" s="436">
        <f>1000*2</f>
        <v>2000</v>
      </c>
    </row>
    <row r="242" spans="2:16" ht="22.5" customHeight="1">
      <c r="B242" s="458"/>
      <c r="C242" s="613" t="s">
        <v>458</v>
      </c>
      <c r="D242" s="594"/>
      <c r="E242" s="505"/>
      <c r="F242" s="567" t="s">
        <v>35</v>
      </c>
      <c r="G242" s="312">
        <v>1</v>
      </c>
      <c r="H242" s="436"/>
      <c r="I242" s="919">
        <f t="shared" si="49"/>
        <v>0</v>
      </c>
      <c r="J242" s="925"/>
      <c r="K242" s="919">
        <f t="shared" si="50"/>
        <v>0</v>
      </c>
      <c r="L242" s="919">
        <f t="shared" si="51"/>
        <v>0</v>
      </c>
      <c r="M242" s="511">
        <f t="shared" si="44"/>
        <v>0</v>
      </c>
      <c r="N242" s="512">
        <f t="shared" si="45"/>
        <v>0</v>
      </c>
      <c r="P242" s="436">
        <f>1000*3</f>
        <v>3000</v>
      </c>
    </row>
    <row r="243" spans="2:16" ht="22.5" customHeight="1">
      <c r="B243" s="458"/>
      <c r="C243" s="613" t="s">
        <v>459</v>
      </c>
      <c r="D243" s="594"/>
      <c r="E243" s="505"/>
      <c r="F243" s="567" t="s">
        <v>35</v>
      </c>
      <c r="G243" s="312">
        <v>2</v>
      </c>
      <c r="H243" s="436"/>
      <c r="I243" s="919">
        <f t="shared" si="49"/>
        <v>0</v>
      </c>
      <c r="J243" s="925"/>
      <c r="K243" s="919">
        <f t="shared" si="50"/>
        <v>0</v>
      </c>
      <c r="L243" s="919">
        <f t="shared" si="51"/>
        <v>0</v>
      </c>
      <c r="M243" s="511">
        <f t="shared" si="44"/>
        <v>0</v>
      </c>
      <c r="N243" s="512">
        <f t="shared" si="45"/>
        <v>0</v>
      </c>
      <c r="P243" s="436">
        <v>5700</v>
      </c>
    </row>
    <row r="244" spans="2:16" ht="22.5" customHeight="1">
      <c r="B244" s="458"/>
      <c r="C244" s="613" t="s">
        <v>460</v>
      </c>
      <c r="D244" s="594"/>
      <c r="E244" s="505"/>
      <c r="F244" s="567" t="s">
        <v>35</v>
      </c>
      <c r="G244" s="312">
        <v>1</v>
      </c>
      <c r="H244" s="436"/>
      <c r="I244" s="919">
        <f>H244*G244</f>
        <v>0</v>
      </c>
      <c r="J244" s="925"/>
      <c r="K244" s="919">
        <f>J244*G244</f>
        <v>0</v>
      </c>
      <c r="L244" s="919">
        <f>(H244+J244)*G244</f>
        <v>0</v>
      </c>
      <c r="M244" s="511">
        <f t="shared" si="44"/>
        <v>0</v>
      </c>
      <c r="N244" s="512">
        <f t="shared" si="45"/>
        <v>0</v>
      </c>
      <c r="P244" s="436">
        <f>5700*2</f>
        <v>11400</v>
      </c>
    </row>
    <row r="245" spans="2:16" ht="22.5" customHeight="1">
      <c r="B245" s="458"/>
      <c r="C245" s="613" t="s">
        <v>461</v>
      </c>
      <c r="D245" s="546"/>
      <c r="E245" s="505"/>
      <c r="F245" s="567" t="s">
        <v>35</v>
      </c>
      <c r="G245" s="312">
        <v>4</v>
      </c>
      <c r="H245" s="436"/>
      <c r="I245" s="919">
        <f t="shared" si="49"/>
        <v>0</v>
      </c>
      <c r="J245" s="925"/>
      <c r="K245" s="919">
        <f t="shared" si="50"/>
        <v>0</v>
      </c>
      <c r="L245" s="919">
        <f t="shared" si="51"/>
        <v>0</v>
      </c>
      <c r="M245" s="511">
        <f t="shared" ref="M245:M265" si="52">SUM(I245+K245)</f>
        <v>0</v>
      </c>
      <c r="N245" s="512">
        <f t="shared" ref="N245:N265" si="53">(H245+J245)*G245</f>
        <v>0</v>
      </c>
      <c r="P245" s="436">
        <v>7100</v>
      </c>
    </row>
    <row r="246" spans="2:16" ht="22.5" customHeight="1">
      <c r="B246" s="458"/>
      <c r="C246" s="613" t="s">
        <v>462</v>
      </c>
      <c r="D246" s="546"/>
      <c r="E246" s="505"/>
      <c r="F246" s="567" t="s">
        <v>35</v>
      </c>
      <c r="G246" s="312">
        <v>2</v>
      </c>
      <c r="H246" s="436"/>
      <c r="I246" s="919">
        <f t="shared" si="49"/>
        <v>0</v>
      </c>
      <c r="J246" s="925"/>
      <c r="K246" s="919">
        <f t="shared" si="50"/>
        <v>0</v>
      </c>
      <c r="L246" s="919">
        <f t="shared" si="51"/>
        <v>0</v>
      </c>
      <c r="M246" s="511">
        <f t="shared" si="52"/>
        <v>0</v>
      </c>
      <c r="N246" s="512">
        <f t="shared" si="53"/>
        <v>0</v>
      </c>
      <c r="P246" s="436">
        <v>21100</v>
      </c>
    </row>
    <row r="247" spans="2:16" ht="22.5" customHeight="1">
      <c r="B247" s="458"/>
      <c r="C247" s="613" t="s">
        <v>463</v>
      </c>
      <c r="D247" s="546"/>
      <c r="E247" s="505"/>
      <c r="F247" s="567" t="s">
        <v>35</v>
      </c>
      <c r="G247" s="312">
        <v>1</v>
      </c>
      <c r="H247" s="436"/>
      <c r="I247" s="919">
        <f t="shared" si="49"/>
        <v>0</v>
      </c>
      <c r="J247" s="925"/>
      <c r="K247" s="919">
        <f t="shared" si="50"/>
        <v>0</v>
      </c>
      <c r="L247" s="919">
        <f t="shared" si="51"/>
        <v>0</v>
      </c>
      <c r="M247" s="511">
        <f t="shared" si="52"/>
        <v>0</v>
      </c>
      <c r="N247" s="512">
        <f t="shared" si="53"/>
        <v>0</v>
      </c>
      <c r="P247" s="436">
        <v>19200</v>
      </c>
    </row>
    <row r="248" spans="2:16" ht="22.5" customHeight="1">
      <c r="B248" s="458"/>
      <c r="C248" s="613" t="s">
        <v>464</v>
      </c>
      <c r="D248" s="546"/>
      <c r="E248" s="505"/>
      <c r="F248" s="567" t="s">
        <v>35</v>
      </c>
      <c r="G248" s="312">
        <v>1</v>
      </c>
      <c r="H248" s="436"/>
      <c r="I248" s="919">
        <f t="shared" si="49"/>
        <v>0</v>
      </c>
      <c r="J248" s="925"/>
      <c r="K248" s="919">
        <f t="shared" si="50"/>
        <v>0</v>
      </c>
      <c r="L248" s="919">
        <f t="shared" si="51"/>
        <v>0</v>
      </c>
      <c r="M248" s="511">
        <f t="shared" si="52"/>
        <v>0</v>
      </c>
      <c r="N248" s="512">
        <f t="shared" si="53"/>
        <v>0</v>
      </c>
      <c r="P248" s="436">
        <v>12500</v>
      </c>
    </row>
    <row r="249" spans="2:16" ht="22.5" customHeight="1">
      <c r="B249" s="458"/>
      <c r="C249" s="613" t="s">
        <v>465</v>
      </c>
      <c r="D249" s="546"/>
      <c r="E249" s="505"/>
      <c r="F249" s="567" t="s">
        <v>35</v>
      </c>
      <c r="G249" s="312">
        <v>7</v>
      </c>
      <c r="H249" s="436"/>
      <c r="I249" s="919">
        <f t="shared" si="49"/>
        <v>0</v>
      </c>
      <c r="J249" s="925"/>
      <c r="K249" s="919">
        <f t="shared" si="50"/>
        <v>0</v>
      </c>
      <c r="L249" s="919">
        <f t="shared" si="51"/>
        <v>0</v>
      </c>
      <c r="M249" s="511">
        <f t="shared" si="52"/>
        <v>0</v>
      </c>
      <c r="N249" s="512">
        <f t="shared" si="53"/>
        <v>0</v>
      </c>
      <c r="P249" s="436">
        <v>4800</v>
      </c>
    </row>
    <row r="250" spans="2:16" ht="22.5" customHeight="1">
      <c r="B250" s="458"/>
      <c r="C250" s="613" t="s">
        <v>466</v>
      </c>
      <c r="D250" s="546"/>
      <c r="E250" s="505"/>
      <c r="F250" s="567" t="s">
        <v>35</v>
      </c>
      <c r="G250" s="312">
        <v>2</v>
      </c>
      <c r="H250" s="436"/>
      <c r="I250" s="919">
        <f t="shared" si="49"/>
        <v>0</v>
      </c>
      <c r="J250" s="925"/>
      <c r="K250" s="919">
        <f t="shared" si="50"/>
        <v>0</v>
      </c>
      <c r="L250" s="919">
        <f t="shared" si="51"/>
        <v>0</v>
      </c>
      <c r="M250" s="511">
        <f t="shared" si="52"/>
        <v>0</v>
      </c>
      <c r="N250" s="512">
        <f t="shared" si="53"/>
        <v>0</v>
      </c>
      <c r="P250" s="436">
        <v>8900</v>
      </c>
    </row>
    <row r="251" spans="2:16" ht="22.5" customHeight="1">
      <c r="B251" s="458"/>
      <c r="C251" s="634" t="s">
        <v>467</v>
      </c>
      <c r="D251" s="546"/>
      <c r="E251" s="505"/>
      <c r="F251" s="567" t="s">
        <v>35</v>
      </c>
      <c r="G251" s="312">
        <v>13</v>
      </c>
      <c r="H251" s="436"/>
      <c r="I251" s="919">
        <f t="shared" si="49"/>
        <v>0</v>
      </c>
      <c r="J251" s="925"/>
      <c r="K251" s="919">
        <f t="shared" si="50"/>
        <v>0</v>
      </c>
      <c r="L251" s="919">
        <f t="shared" si="51"/>
        <v>0</v>
      </c>
      <c r="M251" s="511">
        <f t="shared" si="52"/>
        <v>0</v>
      </c>
      <c r="N251" s="512">
        <f t="shared" si="53"/>
        <v>0</v>
      </c>
      <c r="P251" s="436">
        <v>4800</v>
      </c>
    </row>
    <row r="252" spans="2:16" ht="22.5" customHeight="1">
      <c r="B252" s="458"/>
      <c r="C252" s="613" t="s">
        <v>468</v>
      </c>
      <c r="D252" s="546"/>
      <c r="E252" s="505"/>
      <c r="F252" s="567" t="s">
        <v>35</v>
      </c>
      <c r="G252" s="312">
        <v>13</v>
      </c>
      <c r="H252" s="436"/>
      <c r="I252" s="919">
        <f t="shared" si="49"/>
        <v>0</v>
      </c>
      <c r="J252" s="925"/>
      <c r="K252" s="919">
        <f t="shared" si="50"/>
        <v>0</v>
      </c>
      <c r="L252" s="919">
        <f t="shared" si="51"/>
        <v>0</v>
      </c>
      <c r="M252" s="511">
        <f t="shared" si="52"/>
        <v>0</v>
      </c>
      <c r="N252" s="512">
        <f t="shared" si="53"/>
        <v>0</v>
      </c>
      <c r="P252" s="436">
        <v>20900</v>
      </c>
    </row>
    <row r="253" spans="2:16" ht="22.5" customHeight="1">
      <c r="B253" s="458"/>
      <c r="C253" s="613" t="s">
        <v>469</v>
      </c>
      <c r="D253" s="546"/>
      <c r="E253" s="505"/>
      <c r="F253" s="567" t="s">
        <v>35</v>
      </c>
      <c r="G253" s="312">
        <v>4</v>
      </c>
      <c r="H253" s="436"/>
      <c r="I253" s="919">
        <f t="shared" si="49"/>
        <v>0</v>
      </c>
      <c r="J253" s="925"/>
      <c r="K253" s="919">
        <f t="shared" si="50"/>
        <v>0</v>
      </c>
      <c r="L253" s="919">
        <f t="shared" si="51"/>
        <v>0</v>
      </c>
      <c r="M253" s="511">
        <f t="shared" si="52"/>
        <v>0</v>
      </c>
      <c r="N253" s="512">
        <f t="shared" si="53"/>
        <v>0</v>
      </c>
      <c r="P253" s="436">
        <v>19600</v>
      </c>
    </row>
    <row r="254" spans="2:16" ht="22.5" customHeight="1">
      <c r="B254" s="458"/>
      <c r="C254" s="613" t="s">
        <v>470</v>
      </c>
      <c r="D254" s="546"/>
      <c r="E254" s="505"/>
      <c r="F254" s="567" t="s">
        <v>35</v>
      </c>
      <c r="G254" s="312">
        <v>2</v>
      </c>
      <c r="H254" s="436"/>
      <c r="I254" s="919">
        <f t="shared" si="49"/>
        <v>0</v>
      </c>
      <c r="J254" s="925"/>
      <c r="K254" s="919">
        <f t="shared" si="50"/>
        <v>0</v>
      </c>
      <c r="L254" s="919">
        <f t="shared" si="51"/>
        <v>0</v>
      </c>
      <c r="M254" s="511">
        <f t="shared" si="52"/>
        <v>0</v>
      </c>
      <c r="N254" s="512">
        <f t="shared" si="53"/>
        <v>0</v>
      </c>
      <c r="P254" s="436">
        <v>37700</v>
      </c>
    </row>
    <row r="255" spans="2:16" ht="22.5" customHeight="1">
      <c r="B255" s="458"/>
      <c r="C255" s="613" t="s">
        <v>471</v>
      </c>
      <c r="D255" s="546"/>
      <c r="E255" s="505"/>
      <c r="F255" s="567" t="s">
        <v>35</v>
      </c>
      <c r="G255" s="312">
        <v>8</v>
      </c>
      <c r="H255" s="436"/>
      <c r="I255" s="919">
        <f t="shared" si="49"/>
        <v>0</v>
      </c>
      <c r="J255" s="925"/>
      <c r="K255" s="919">
        <f t="shared" si="50"/>
        <v>0</v>
      </c>
      <c r="L255" s="919">
        <f t="shared" si="51"/>
        <v>0</v>
      </c>
      <c r="M255" s="511">
        <f t="shared" si="52"/>
        <v>0</v>
      </c>
      <c r="N255" s="512">
        <f t="shared" si="53"/>
        <v>0</v>
      </c>
      <c r="P255" s="436">
        <v>10600</v>
      </c>
    </row>
    <row r="256" spans="2:16" ht="22.5" customHeight="1">
      <c r="B256" s="458"/>
      <c r="C256" s="613" t="s">
        <v>472</v>
      </c>
      <c r="D256" s="546"/>
      <c r="E256" s="505"/>
      <c r="F256" s="567" t="s">
        <v>35</v>
      </c>
      <c r="G256" s="312">
        <v>3</v>
      </c>
      <c r="H256" s="436"/>
      <c r="I256" s="919">
        <f t="shared" si="49"/>
        <v>0</v>
      </c>
      <c r="J256" s="925"/>
      <c r="K256" s="919">
        <f t="shared" si="50"/>
        <v>0</v>
      </c>
      <c r="L256" s="919">
        <f t="shared" si="51"/>
        <v>0</v>
      </c>
      <c r="M256" s="511">
        <f t="shared" si="52"/>
        <v>0</v>
      </c>
      <c r="N256" s="512">
        <f t="shared" si="53"/>
        <v>0</v>
      </c>
      <c r="P256" s="436">
        <v>6700</v>
      </c>
    </row>
    <row r="257" spans="2:16" ht="22.5" customHeight="1">
      <c r="B257" s="458"/>
      <c r="C257" s="613" t="s">
        <v>473</v>
      </c>
      <c r="D257" s="594"/>
      <c r="E257" s="505"/>
      <c r="F257" s="567" t="s">
        <v>35</v>
      </c>
      <c r="G257" s="312">
        <v>2</v>
      </c>
      <c r="H257" s="436"/>
      <c r="I257" s="919">
        <f t="shared" si="49"/>
        <v>0</v>
      </c>
      <c r="J257" s="925"/>
      <c r="K257" s="919">
        <f t="shared" si="50"/>
        <v>0</v>
      </c>
      <c r="L257" s="919">
        <f t="shared" si="51"/>
        <v>0</v>
      </c>
      <c r="M257" s="511">
        <f t="shared" si="52"/>
        <v>0</v>
      </c>
      <c r="N257" s="512">
        <f t="shared" si="53"/>
        <v>0</v>
      </c>
      <c r="P257" s="436">
        <v>3500</v>
      </c>
    </row>
    <row r="258" spans="2:16" ht="22.5" customHeight="1">
      <c r="B258" s="458"/>
      <c r="C258" s="613" t="s">
        <v>474</v>
      </c>
      <c r="D258" s="594"/>
      <c r="E258" s="505"/>
      <c r="F258" s="567" t="s">
        <v>35</v>
      </c>
      <c r="G258" s="312">
        <v>6</v>
      </c>
      <c r="H258" s="436"/>
      <c r="I258" s="919">
        <f t="shared" si="49"/>
        <v>0</v>
      </c>
      <c r="J258" s="925"/>
      <c r="K258" s="919">
        <f t="shared" si="50"/>
        <v>0</v>
      </c>
      <c r="L258" s="919">
        <f t="shared" si="51"/>
        <v>0</v>
      </c>
      <c r="M258" s="511">
        <f t="shared" si="52"/>
        <v>0</v>
      </c>
      <c r="N258" s="512">
        <f t="shared" si="53"/>
        <v>0</v>
      </c>
      <c r="P258" s="436">
        <v>8100</v>
      </c>
    </row>
    <row r="259" spans="2:16" ht="22.5" customHeight="1">
      <c r="B259" s="458"/>
      <c r="C259" s="613" t="s">
        <v>475</v>
      </c>
      <c r="D259" s="594"/>
      <c r="E259" s="505"/>
      <c r="F259" s="567" t="s">
        <v>35</v>
      </c>
      <c r="G259" s="312">
        <v>6</v>
      </c>
      <c r="H259" s="436"/>
      <c r="I259" s="919">
        <f t="shared" si="49"/>
        <v>0</v>
      </c>
      <c r="J259" s="925"/>
      <c r="K259" s="919">
        <f t="shared" si="50"/>
        <v>0</v>
      </c>
      <c r="L259" s="919">
        <f t="shared" si="51"/>
        <v>0</v>
      </c>
      <c r="M259" s="511">
        <f t="shared" si="52"/>
        <v>0</v>
      </c>
      <c r="N259" s="512">
        <f t="shared" si="53"/>
        <v>0</v>
      </c>
      <c r="P259" s="436">
        <v>13400</v>
      </c>
    </row>
    <row r="260" spans="2:16" ht="22.5" customHeight="1">
      <c r="B260" s="458"/>
      <c r="C260" s="613" t="s">
        <v>476</v>
      </c>
      <c r="D260" s="594"/>
      <c r="E260" s="505"/>
      <c r="F260" s="567" t="s">
        <v>35</v>
      </c>
      <c r="G260" s="312">
        <v>1</v>
      </c>
      <c r="H260" s="436"/>
      <c r="I260" s="919">
        <f t="shared" si="49"/>
        <v>0</v>
      </c>
      <c r="J260" s="925"/>
      <c r="K260" s="919">
        <f t="shared" si="50"/>
        <v>0</v>
      </c>
      <c r="L260" s="919">
        <f t="shared" si="51"/>
        <v>0</v>
      </c>
      <c r="M260" s="511">
        <f t="shared" si="52"/>
        <v>0</v>
      </c>
      <c r="N260" s="512">
        <f t="shared" si="53"/>
        <v>0</v>
      </c>
      <c r="P260" s="436">
        <v>1300</v>
      </c>
    </row>
    <row r="261" spans="2:16" ht="22.5" customHeight="1">
      <c r="B261" s="458"/>
      <c r="C261" s="613" t="s">
        <v>477</v>
      </c>
      <c r="D261" s="594"/>
      <c r="E261" s="505"/>
      <c r="F261" s="567" t="s">
        <v>35</v>
      </c>
      <c r="G261" s="312">
        <v>9</v>
      </c>
      <c r="H261" s="436"/>
      <c r="I261" s="919">
        <f t="shared" si="49"/>
        <v>0</v>
      </c>
      <c r="J261" s="925"/>
      <c r="K261" s="919">
        <f t="shared" si="50"/>
        <v>0</v>
      </c>
      <c r="L261" s="919">
        <f t="shared" si="51"/>
        <v>0</v>
      </c>
      <c r="M261" s="511">
        <f t="shared" si="52"/>
        <v>0</v>
      </c>
      <c r="N261" s="512">
        <f t="shared" si="53"/>
        <v>0</v>
      </c>
      <c r="P261" s="436">
        <v>1800</v>
      </c>
    </row>
    <row r="262" spans="2:16" ht="22.5" customHeight="1">
      <c r="B262" s="458"/>
      <c r="C262" s="613" t="s">
        <v>478</v>
      </c>
      <c r="D262" s="594"/>
      <c r="E262" s="505"/>
      <c r="F262" s="567" t="s">
        <v>35</v>
      </c>
      <c r="G262" s="312">
        <v>3</v>
      </c>
      <c r="H262" s="436"/>
      <c r="I262" s="919">
        <f t="shared" si="49"/>
        <v>0</v>
      </c>
      <c r="J262" s="925"/>
      <c r="K262" s="919">
        <f t="shared" si="50"/>
        <v>0</v>
      </c>
      <c r="L262" s="919">
        <f t="shared" si="51"/>
        <v>0</v>
      </c>
      <c r="M262" s="511">
        <f t="shared" si="52"/>
        <v>0</v>
      </c>
      <c r="N262" s="512">
        <f t="shared" si="53"/>
        <v>0</v>
      </c>
      <c r="P262" s="436">
        <v>2300</v>
      </c>
    </row>
    <row r="263" spans="2:16" ht="22.5" customHeight="1">
      <c r="B263" s="458"/>
      <c r="C263" s="613" t="s">
        <v>479</v>
      </c>
      <c r="D263" s="594"/>
      <c r="E263" s="505"/>
      <c r="F263" s="567" t="s">
        <v>35</v>
      </c>
      <c r="G263" s="312">
        <v>11</v>
      </c>
      <c r="H263" s="436"/>
      <c r="I263" s="919">
        <f t="shared" si="49"/>
        <v>0</v>
      </c>
      <c r="J263" s="925"/>
      <c r="K263" s="919">
        <f t="shared" si="50"/>
        <v>0</v>
      </c>
      <c r="L263" s="919">
        <f t="shared" si="51"/>
        <v>0</v>
      </c>
      <c r="M263" s="511">
        <f t="shared" si="52"/>
        <v>0</v>
      </c>
      <c r="N263" s="512">
        <f t="shared" si="53"/>
        <v>0</v>
      </c>
      <c r="P263" s="436">
        <v>2700</v>
      </c>
    </row>
    <row r="264" spans="2:16" ht="22.5" customHeight="1">
      <c r="B264" s="458"/>
      <c r="C264" s="613" t="s">
        <v>480</v>
      </c>
      <c r="D264" s="594"/>
      <c r="E264" s="505"/>
      <c r="F264" s="567" t="s">
        <v>35</v>
      </c>
      <c r="G264" s="312">
        <v>3</v>
      </c>
      <c r="H264" s="436"/>
      <c r="I264" s="919">
        <f t="shared" si="49"/>
        <v>0</v>
      </c>
      <c r="J264" s="925"/>
      <c r="K264" s="919">
        <f t="shared" si="50"/>
        <v>0</v>
      </c>
      <c r="L264" s="919">
        <f t="shared" si="51"/>
        <v>0</v>
      </c>
      <c r="M264" s="511">
        <f t="shared" si="52"/>
        <v>0</v>
      </c>
      <c r="N264" s="512">
        <f t="shared" si="53"/>
        <v>0</v>
      </c>
      <c r="P264" s="436">
        <v>2000</v>
      </c>
    </row>
    <row r="265" spans="2:16" ht="22.5" customHeight="1">
      <c r="B265" s="458"/>
      <c r="C265" s="613" t="s">
        <v>481</v>
      </c>
      <c r="D265" s="594"/>
      <c r="E265" s="505"/>
      <c r="F265" s="567" t="s">
        <v>35</v>
      </c>
      <c r="G265" s="312">
        <v>15</v>
      </c>
      <c r="H265" s="436"/>
      <c r="I265" s="919">
        <f t="shared" si="49"/>
        <v>0</v>
      </c>
      <c r="J265" s="925"/>
      <c r="K265" s="919">
        <f t="shared" si="50"/>
        <v>0</v>
      </c>
      <c r="L265" s="919">
        <f t="shared" si="51"/>
        <v>0</v>
      </c>
      <c r="M265" s="511">
        <f t="shared" si="52"/>
        <v>0</v>
      </c>
      <c r="N265" s="512">
        <f t="shared" si="53"/>
        <v>0</v>
      </c>
      <c r="P265" s="436">
        <v>5400</v>
      </c>
    </row>
    <row r="266" spans="2:16" ht="22.5" customHeight="1">
      <c r="B266" s="458"/>
      <c r="C266" s="286"/>
      <c r="D266" s="466"/>
      <c r="E266" s="612"/>
      <c r="F266" s="458"/>
      <c r="G266" s="282"/>
      <c r="H266" s="237"/>
      <c r="I266" s="914"/>
      <c r="J266" s="904"/>
      <c r="K266" s="914"/>
      <c r="L266" s="914"/>
      <c r="M266" s="467"/>
      <c r="N266" s="465"/>
    </row>
    <row r="267" spans="2:16" ht="22.5" customHeight="1">
      <c r="B267" s="458"/>
      <c r="C267" s="503"/>
      <c r="D267" s="466"/>
      <c r="E267" s="612"/>
      <c r="F267" s="458"/>
      <c r="G267" s="282"/>
      <c r="H267" s="237"/>
      <c r="I267" s="917"/>
      <c r="J267" s="904"/>
      <c r="K267" s="917"/>
      <c r="L267" s="917"/>
      <c r="M267" s="467"/>
      <c r="N267" s="465"/>
    </row>
    <row r="268" spans="2:16" ht="22.5" customHeight="1">
      <c r="B268" s="458"/>
      <c r="C268" s="503"/>
      <c r="D268" s="466"/>
      <c r="E268" s="612" t="s">
        <v>401</v>
      </c>
      <c r="F268" s="458"/>
      <c r="G268" s="282"/>
      <c r="H268" s="237"/>
      <c r="I268" s="917">
        <f>SUM(I186:I267)</f>
        <v>0</v>
      </c>
      <c r="J268" s="904"/>
      <c r="K268" s="917">
        <f>SUM(K186:K267)</f>
        <v>0</v>
      </c>
      <c r="L268" s="917">
        <f>SUM(L186:L267)</f>
        <v>0</v>
      </c>
      <c r="M268" s="635">
        <f>SUM(I268+K268)</f>
        <v>0</v>
      </c>
      <c r="N268" s="589">
        <f>SUM(N266:N267)</f>
        <v>0</v>
      </c>
    </row>
    <row r="269" spans="2:16" ht="22.5" customHeight="1">
      <c r="B269" s="458"/>
      <c r="C269" s="503"/>
      <c r="D269" s="466"/>
      <c r="E269" s="612"/>
      <c r="F269" s="458"/>
      <c r="G269" s="282"/>
      <c r="H269" s="237"/>
      <c r="I269" s="917"/>
      <c r="J269" s="904"/>
      <c r="K269" s="917"/>
      <c r="L269" s="917"/>
      <c r="M269" s="575"/>
      <c r="N269" s="589"/>
    </row>
    <row r="270" spans="2:16" ht="22.5" customHeight="1">
      <c r="B270" s="458"/>
      <c r="C270" s="459"/>
      <c r="D270" s="628" t="s">
        <v>482</v>
      </c>
      <c r="E270" s="505"/>
      <c r="F270" s="458"/>
      <c r="G270" s="282"/>
      <c r="H270" s="237"/>
      <c r="I270" s="914"/>
      <c r="J270" s="904"/>
      <c r="K270" s="914"/>
      <c r="L270" s="914"/>
      <c r="N270" s="465"/>
    </row>
    <row r="271" spans="2:16" ht="22.5" customHeight="1">
      <c r="B271" s="458">
        <v>1</v>
      </c>
      <c r="C271" s="546" t="s">
        <v>1392</v>
      </c>
      <c r="D271" s="546"/>
      <c r="E271" s="505"/>
      <c r="F271" s="567" t="s">
        <v>35</v>
      </c>
      <c r="G271" s="312">
        <v>106</v>
      </c>
      <c r="H271" s="333"/>
      <c r="I271" s="919">
        <f t="shared" ref="I271:I277" si="54">H271*G271</f>
        <v>0</v>
      </c>
      <c r="J271" s="919"/>
      <c r="K271" s="919">
        <f t="shared" ref="K271:K277" si="55">J271*G271</f>
        <v>0</v>
      </c>
      <c r="L271" s="919">
        <f t="shared" ref="L271:L277" si="56">(H271+J271)*G271</f>
        <v>0</v>
      </c>
      <c r="N271" s="465"/>
    </row>
    <row r="272" spans="2:16" ht="22.5" customHeight="1">
      <c r="B272" s="458"/>
      <c r="C272" s="546" t="s">
        <v>1393</v>
      </c>
      <c r="D272" s="546"/>
      <c r="E272" s="505"/>
      <c r="F272" s="567" t="s">
        <v>35</v>
      </c>
      <c r="G272" s="312">
        <v>14</v>
      </c>
      <c r="H272" s="333"/>
      <c r="I272" s="919">
        <f t="shared" si="54"/>
        <v>0</v>
      </c>
      <c r="J272" s="919"/>
      <c r="K272" s="919">
        <f t="shared" si="55"/>
        <v>0</v>
      </c>
      <c r="L272" s="919">
        <f t="shared" si="56"/>
        <v>0</v>
      </c>
      <c r="M272" s="511">
        <f>SUM(I272+K272)</f>
        <v>0</v>
      </c>
      <c r="N272" s="512">
        <f>(H272+J272)*G272</f>
        <v>0</v>
      </c>
    </row>
    <row r="273" spans="2:15" ht="22.5" customHeight="1">
      <c r="B273" s="458"/>
      <c r="C273" s="546" t="s">
        <v>1394</v>
      </c>
      <c r="D273" s="628"/>
      <c r="E273" s="505"/>
      <c r="F273" s="567" t="s">
        <v>35</v>
      </c>
      <c r="G273" s="312">
        <v>8</v>
      </c>
      <c r="H273" s="333"/>
      <c r="I273" s="919">
        <f>H273*G273</f>
        <v>0</v>
      </c>
      <c r="J273" s="919"/>
      <c r="K273" s="919">
        <f>J273*G273</f>
        <v>0</v>
      </c>
      <c r="L273" s="919">
        <f>(H273+J273)*G273</f>
        <v>0</v>
      </c>
      <c r="M273" s="511">
        <f>SUM(I273+K273)</f>
        <v>0</v>
      </c>
      <c r="N273" s="512">
        <f>(H273+J273)*G273</f>
        <v>0</v>
      </c>
    </row>
    <row r="274" spans="2:15" ht="22.5" customHeight="1">
      <c r="B274" s="458"/>
      <c r="C274" s="546" t="s">
        <v>1395</v>
      </c>
      <c r="D274" s="628"/>
      <c r="E274" s="505"/>
      <c r="F274" s="567" t="s">
        <v>35</v>
      </c>
      <c r="G274" s="312">
        <v>19</v>
      </c>
      <c r="H274" s="333"/>
      <c r="I274" s="919">
        <f t="shared" si="54"/>
        <v>0</v>
      </c>
      <c r="J274" s="919"/>
      <c r="K274" s="919">
        <f t="shared" si="55"/>
        <v>0</v>
      </c>
      <c r="L274" s="919">
        <f t="shared" si="56"/>
        <v>0</v>
      </c>
      <c r="M274" s="511">
        <f t="shared" ref="M274:M280" si="57">SUM(I274+K274)</f>
        <v>0</v>
      </c>
      <c r="N274" s="512">
        <f t="shared" ref="N274:N280" si="58">(H274+J274)*G274</f>
        <v>0</v>
      </c>
    </row>
    <row r="275" spans="2:15" ht="22.5" customHeight="1">
      <c r="B275" s="458"/>
      <c r="C275" s="546" t="s">
        <v>1396</v>
      </c>
      <c r="D275" s="628"/>
      <c r="E275" s="505"/>
      <c r="F275" s="567" t="s">
        <v>35</v>
      </c>
      <c r="G275" s="312">
        <v>44</v>
      </c>
      <c r="H275" s="333"/>
      <c r="I275" s="919">
        <f t="shared" si="54"/>
        <v>0</v>
      </c>
      <c r="J275" s="919"/>
      <c r="K275" s="919">
        <f t="shared" si="55"/>
        <v>0</v>
      </c>
      <c r="L275" s="919">
        <f t="shared" si="56"/>
        <v>0</v>
      </c>
      <c r="M275" s="511">
        <f t="shared" si="57"/>
        <v>0</v>
      </c>
      <c r="N275" s="512">
        <f t="shared" si="58"/>
        <v>0</v>
      </c>
    </row>
    <row r="276" spans="2:15" ht="22.5" customHeight="1">
      <c r="B276" s="458"/>
      <c r="C276" s="546" t="s">
        <v>1397</v>
      </c>
      <c r="D276" s="628"/>
      <c r="E276" s="505"/>
      <c r="F276" s="567" t="s">
        <v>35</v>
      </c>
      <c r="G276" s="312">
        <v>15</v>
      </c>
      <c r="H276" s="333"/>
      <c r="I276" s="919">
        <f t="shared" si="54"/>
        <v>0</v>
      </c>
      <c r="J276" s="919"/>
      <c r="K276" s="919">
        <f t="shared" si="55"/>
        <v>0</v>
      </c>
      <c r="L276" s="919">
        <f t="shared" si="56"/>
        <v>0</v>
      </c>
      <c r="M276" s="511">
        <f t="shared" si="57"/>
        <v>0</v>
      </c>
      <c r="N276" s="512">
        <f t="shared" si="58"/>
        <v>0</v>
      </c>
    </row>
    <row r="277" spans="2:15" ht="22.5" customHeight="1">
      <c r="B277" s="458"/>
      <c r="C277" s="546" t="s">
        <v>1398</v>
      </c>
      <c r="D277" s="628"/>
      <c r="E277" s="505"/>
      <c r="F277" s="567" t="s">
        <v>35</v>
      </c>
      <c r="G277" s="312">
        <v>8</v>
      </c>
      <c r="H277" s="333"/>
      <c r="I277" s="919">
        <f t="shared" si="54"/>
        <v>0</v>
      </c>
      <c r="J277" s="919"/>
      <c r="K277" s="919">
        <f t="shared" si="55"/>
        <v>0</v>
      </c>
      <c r="L277" s="919">
        <f t="shared" si="56"/>
        <v>0</v>
      </c>
      <c r="M277" s="511">
        <f>SUM(I277+K277)</f>
        <v>0</v>
      </c>
      <c r="N277" s="512">
        <f>(H277+J277)*G277</f>
        <v>0</v>
      </c>
      <c r="O277" s="636"/>
    </row>
    <row r="278" spans="2:15" ht="22.5" customHeight="1">
      <c r="B278" s="458"/>
      <c r="C278" s="546" t="s">
        <v>1399</v>
      </c>
      <c r="D278" s="628"/>
      <c r="E278" s="505"/>
      <c r="F278" s="567" t="s">
        <v>35</v>
      </c>
      <c r="G278" s="312">
        <v>28</v>
      </c>
      <c r="H278" s="333"/>
      <c r="I278" s="919">
        <f>H278*G278</f>
        <v>0</v>
      </c>
      <c r="J278" s="919"/>
      <c r="K278" s="919">
        <f>J278*G278</f>
        <v>0</v>
      </c>
      <c r="L278" s="919">
        <f>(H278+J278)*G278</f>
        <v>0</v>
      </c>
      <c r="M278" s="511">
        <f t="shared" si="57"/>
        <v>0</v>
      </c>
      <c r="N278" s="512">
        <f t="shared" si="58"/>
        <v>0</v>
      </c>
    </row>
    <row r="279" spans="2:15" ht="22.5" customHeight="1">
      <c r="B279" s="458"/>
      <c r="C279" s="546" t="s">
        <v>1400</v>
      </c>
      <c r="D279" s="628"/>
      <c r="E279" s="505"/>
      <c r="F279" s="567" t="s">
        <v>35</v>
      </c>
      <c r="G279" s="312">
        <v>10</v>
      </c>
      <c r="H279" s="333"/>
      <c r="I279" s="919">
        <f>H279*G279</f>
        <v>0</v>
      </c>
      <c r="J279" s="919"/>
      <c r="K279" s="919">
        <f>J279*G279</f>
        <v>0</v>
      </c>
      <c r="L279" s="919">
        <f>(H279+J279)*G279</f>
        <v>0</v>
      </c>
      <c r="M279" s="511">
        <f t="shared" si="57"/>
        <v>0</v>
      </c>
      <c r="N279" s="512">
        <f t="shared" si="58"/>
        <v>0</v>
      </c>
    </row>
    <row r="280" spans="2:15" ht="22.5" customHeight="1">
      <c r="B280" s="458"/>
      <c r="C280" s="546" t="s">
        <v>1401</v>
      </c>
      <c r="D280" s="628"/>
      <c r="E280" s="505"/>
      <c r="F280" s="265" t="s">
        <v>35</v>
      </c>
      <c r="G280" s="312">
        <v>12</v>
      </c>
      <c r="H280" s="333"/>
      <c r="I280" s="919">
        <f>H280*G280</f>
        <v>0</v>
      </c>
      <c r="J280" s="919"/>
      <c r="K280" s="919">
        <f>J280*G280</f>
        <v>0</v>
      </c>
      <c r="L280" s="919">
        <f>(H280+J280)*G280</f>
        <v>0</v>
      </c>
      <c r="M280" s="511">
        <f t="shared" si="57"/>
        <v>0</v>
      </c>
      <c r="N280" s="512">
        <f t="shared" si="58"/>
        <v>0</v>
      </c>
    </row>
    <row r="281" spans="2:15" ht="22.5" customHeight="1">
      <c r="B281" s="458"/>
      <c r="C281" s="546" t="s">
        <v>1402</v>
      </c>
      <c r="D281" s="628"/>
      <c r="E281" s="505"/>
      <c r="F281" s="265" t="s">
        <v>35</v>
      </c>
      <c r="G281" s="312">
        <v>8</v>
      </c>
      <c r="H281" s="333"/>
      <c r="I281" s="919">
        <f>H281*G281</f>
        <v>0</v>
      </c>
      <c r="J281" s="919"/>
      <c r="K281" s="919">
        <f>J281*G281</f>
        <v>0</v>
      </c>
      <c r="L281" s="919">
        <f>(H281+J281)*G281</f>
        <v>0</v>
      </c>
      <c r="M281" s="511">
        <f>SUM(I281+K281)</f>
        <v>0</v>
      </c>
      <c r="N281" s="512">
        <f>(H281+J281)*G281</f>
        <v>0</v>
      </c>
    </row>
    <row r="282" spans="2:15" ht="22.5" customHeight="1">
      <c r="B282" s="458"/>
      <c r="C282" s="546"/>
      <c r="D282" s="628"/>
      <c r="E282" s="505"/>
      <c r="F282" s="458"/>
      <c r="G282" s="282"/>
      <c r="H282" s="280"/>
      <c r="I282" s="914"/>
      <c r="J282" s="904"/>
      <c r="K282" s="914"/>
      <c r="L282" s="914"/>
      <c r="M282" s="636"/>
      <c r="N282" s="512"/>
    </row>
    <row r="283" spans="2:15" ht="22.5" customHeight="1">
      <c r="B283" s="458"/>
      <c r="C283" s="546" t="s">
        <v>1403</v>
      </c>
      <c r="D283" s="628"/>
      <c r="E283" s="505"/>
      <c r="F283" s="265" t="s">
        <v>35</v>
      </c>
      <c r="G283" s="312">
        <v>16</v>
      </c>
      <c r="H283" s="333"/>
      <c r="I283" s="919">
        <f t="shared" ref="I283:I291" si="59">H283*G283</f>
        <v>0</v>
      </c>
      <c r="J283" s="919"/>
      <c r="K283" s="919">
        <f t="shared" ref="K283:K291" si="60">J283*G283</f>
        <v>0</v>
      </c>
      <c r="L283" s="919">
        <f t="shared" ref="L283:L291" si="61">(H283+J283)*G283</f>
        <v>0</v>
      </c>
      <c r="M283" s="633">
        <f>SUM(I283+K283)</f>
        <v>0</v>
      </c>
      <c r="N283" s="512">
        <f>(H283+J283)*G283</f>
        <v>0</v>
      </c>
    </row>
    <row r="284" spans="2:15" ht="22.5" customHeight="1">
      <c r="B284" s="458"/>
      <c r="C284" s="546" t="s">
        <v>484</v>
      </c>
      <c r="D284" s="594"/>
      <c r="E284" s="505"/>
      <c r="F284" s="265" t="s">
        <v>35</v>
      </c>
      <c r="G284" s="312">
        <v>9</v>
      </c>
      <c r="H284" s="333"/>
      <c r="I284" s="919">
        <f>H284*G284</f>
        <v>0</v>
      </c>
      <c r="J284" s="919"/>
      <c r="K284" s="919">
        <f>J284*G284</f>
        <v>0</v>
      </c>
      <c r="L284" s="919">
        <f>(H284+J284)*G284</f>
        <v>0</v>
      </c>
      <c r="M284" s="633">
        <f t="shared" ref="M284:M301" si="62">SUM(I284+K284)</f>
        <v>0</v>
      </c>
      <c r="N284" s="512">
        <f t="shared" ref="N284:N301" si="63">(H284+J284)*G284</f>
        <v>0</v>
      </c>
    </row>
    <row r="285" spans="2:15" ht="22.5" customHeight="1">
      <c r="B285" s="458"/>
      <c r="C285" s="546" t="s">
        <v>485</v>
      </c>
      <c r="D285" s="594"/>
      <c r="E285" s="505"/>
      <c r="F285" s="265" t="s">
        <v>35</v>
      </c>
      <c r="G285" s="312">
        <v>3</v>
      </c>
      <c r="H285" s="333"/>
      <c r="I285" s="919">
        <f t="shared" si="59"/>
        <v>0</v>
      </c>
      <c r="J285" s="919"/>
      <c r="K285" s="919">
        <f t="shared" si="60"/>
        <v>0</v>
      </c>
      <c r="L285" s="919">
        <f t="shared" si="61"/>
        <v>0</v>
      </c>
      <c r="M285" s="633">
        <f t="shared" si="62"/>
        <v>0</v>
      </c>
      <c r="N285" s="512">
        <f t="shared" si="63"/>
        <v>0</v>
      </c>
    </row>
    <row r="286" spans="2:15" ht="22.5" customHeight="1">
      <c r="B286" s="458"/>
      <c r="C286" s="546" t="s">
        <v>486</v>
      </c>
      <c r="D286" s="594"/>
      <c r="E286" s="505"/>
      <c r="F286" s="265" t="s">
        <v>35</v>
      </c>
      <c r="G286" s="312">
        <v>114</v>
      </c>
      <c r="H286" s="333"/>
      <c r="I286" s="919">
        <f t="shared" si="59"/>
        <v>0</v>
      </c>
      <c r="J286" s="919"/>
      <c r="K286" s="919">
        <f t="shared" si="60"/>
        <v>0</v>
      </c>
      <c r="L286" s="919">
        <f t="shared" si="61"/>
        <v>0</v>
      </c>
      <c r="M286" s="633">
        <f t="shared" si="62"/>
        <v>0</v>
      </c>
      <c r="N286" s="512">
        <f t="shared" si="63"/>
        <v>0</v>
      </c>
    </row>
    <row r="287" spans="2:15" ht="22.5" customHeight="1">
      <c r="B287" s="458"/>
      <c r="C287" s="546" t="s">
        <v>487</v>
      </c>
      <c r="D287" s="594"/>
      <c r="E287" s="505"/>
      <c r="F287" s="265" t="s">
        <v>35</v>
      </c>
      <c r="G287" s="312">
        <v>38</v>
      </c>
      <c r="H287" s="333"/>
      <c r="I287" s="919">
        <f t="shared" si="59"/>
        <v>0</v>
      </c>
      <c r="J287" s="919"/>
      <c r="K287" s="919">
        <f t="shared" si="60"/>
        <v>0</v>
      </c>
      <c r="L287" s="919">
        <f t="shared" si="61"/>
        <v>0</v>
      </c>
      <c r="M287" s="633">
        <f t="shared" si="62"/>
        <v>0</v>
      </c>
      <c r="N287" s="512">
        <f t="shared" si="63"/>
        <v>0</v>
      </c>
    </row>
    <row r="288" spans="2:15" ht="22.5" customHeight="1">
      <c r="B288" s="458"/>
      <c r="C288" s="546" t="s">
        <v>1404</v>
      </c>
      <c r="D288" s="594"/>
      <c r="E288" s="505"/>
      <c r="F288" s="265" t="s">
        <v>35</v>
      </c>
      <c r="G288" s="312">
        <v>32</v>
      </c>
      <c r="H288" s="333"/>
      <c r="I288" s="919">
        <f t="shared" si="59"/>
        <v>0</v>
      </c>
      <c r="J288" s="919"/>
      <c r="K288" s="919">
        <f t="shared" si="60"/>
        <v>0</v>
      </c>
      <c r="L288" s="919">
        <f t="shared" si="61"/>
        <v>0</v>
      </c>
      <c r="M288" s="633">
        <f t="shared" si="62"/>
        <v>0</v>
      </c>
      <c r="N288" s="512">
        <f t="shared" si="63"/>
        <v>0</v>
      </c>
    </row>
    <row r="289" spans="2:14" ht="22.5" customHeight="1">
      <c r="B289" s="458"/>
      <c r="C289" s="546" t="s">
        <v>488</v>
      </c>
      <c r="D289" s="546"/>
      <c r="E289" s="505"/>
      <c r="F289" s="265" t="s">
        <v>35</v>
      </c>
      <c r="G289" s="312">
        <v>35</v>
      </c>
      <c r="H289" s="333"/>
      <c r="I289" s="919">
        <f t="shared" si="59"/>
        <v>0</v>
      </c>
      <c r="J289" s="919"/>
      <c r="K289" s="919">
        <f t="shared" si="60"/>
        <v>0</v>
      </c>
      <c r="L289" s="919">
        <f t="shared" si="61"/>
        <v>0</v>
      </c>
      <c r="M289" s="633">
        <f t="shared" si="62"/>
        <v>0</v>
      </c>
      <c r="N289" s="512">
        <f t="shared" si="63"/>
        <v>0</v>
      </c>
    </row>
    <row r="290" spans="2:14" ht="22.5" customHeight="1">
      <c r="B290" s="458"/>
      <c r="C290" s="546" t="s">
        <v>489</v>
      </c>
      <c r="D290" s="546"/>
      <c r="E290" s="505"/>
      <c r="F290" s="265" t="s">
        <v>35</v>
      </c>
      <c r="G290" s="312">
        <v>6</v>
      </c>
      <c r="H290" s="333"/>
      <c r="I290" s="919">
        <f t="shared" si="59"/>
        <v>0</v>
      </c>
      <c r="J290" s="919"/>
      <c r="K290" s="919">
        <f t="shared" si="60"/>
        <v>0</v>
      </c>
      <c r="L290" s="919">
        <f t="shared" si="61"/>
        <v>0</v>
      </c>
      <c r="M290" s="633">
        <f t="shared" si="62"/>
        <v>0</v>
      </c>
      <c r="N290" s="512">
        <f t="shared" si="63"/>
        <v>0</v>
      </c>
    </row>
    <row r="291" spans="2:14" ht="22.5" customHeight="1">
      <c r="B291" s="458"/>
      <c r="C291" s="546" t="s">
        <v>1405</v>
      </c>
      <c r="D291" s="546"/>
      <c r="E291" s="505"/>
      <c r="F291" s="265" t="s">
        <v>35</v>
      </c>
      <c r="G291" s="312">
        <v>61</v>
      </c>
      <c r="H291" s="333"/>
      <c r="I291" s="919">
        <f t="shared" si="59"/>
        <v>0</v>
      </c>
      <c r="J291" s="919"/>
      <c r="K291" s="919">
        <f t="shared" si="60"/>
        <v>0</v>
      </c>
      <c r="L291" s="919">
        <f t="shared" si="61"/>
        <v>0</v>
      </c>
      <c r="M291" s="633">
        <f t="shared" si="62"/>
        <v>0</v>
      </c>
      <c r="N291" s="512">
        <f t="shared" si="63"/>
        <v>0</v>
      </c>
    </row>
    <row r="292" spans="2:14" ht="22.5" customHeight="1">
      <c r="B292" s="458"/>
      <c r="C292" s="545" t="s">
        <v>490</v>
      </c>
      <c r="D292" s="628"/>
      <c r="E292" s="505"/>
      <c r="F292" s="265" t="s">
        <v>35</v>
      </c>
      <c r="G292" s="312">
        <v>94</v>
      </c>
      <c r="H292" s="333"/>
      <c r="I292" s="919">
        <f>H292*G292</f>
        <v>0</v>
      </c>
      <c r="J292" s="919"/>
      <c r="K292" s="919">
        <f>J292*G292</f>
        <v>0</v>
      </c>
      <c r="L292" s="919">
        <f>(H292+J292)*G292</f>
        <v>0</v>
      </c>
      <c r="M292" s="633">
        <f t="shared" si="62"/>
        <v>0</v>
      </c>
      <c r="N292" s="512">
        <f t="shared" si="63"/>
        <v>0</v>
      </c>
    </row>
    <row r="293" spans="2:14" ht="22.5" customHeight="1">
      <c r="B293" s="458"/>
      <c r="C293" s="637" t="s">
        <v>1390</v>
      </c>
      <c r="D293" s="628"/>
      <c r="E293" s="505"/>
      <c r="F293" s="265" t="s">
        <v>36</v>
      </c>
      <c r="G293" s="312">
        <v>13</v>
      </c>
      <c r="H293" s="333"/>
      <c r="I293" s="919">
        <f>H293*G293</f>
        <v>0</v>
      </c>
      <c r="J293" s="919"/>
      <c r="K293" s="919">
        <f>J293*G293</f>
        <v>0</v>
      </c>
      <c r="L293" s="919">
        <f>(H293+J293)*G293</f>
        <v>0</v>
      </c>
      <c r="M293" s="633">
        <f t="shared" si="62"/>
        <v>0</v>
      </c>
      <c r="N293" s="512">
        <f t="shared" si="63"/>
        <v>0</v>
      </c>
    </row>
    <row r="294" spans="2:14" ht="22.5" customHeight="1">
      <c r="B294" s="458"/>
      <c r="C294" s="637" t="s">
        <v>1385</v>
      </c>
      <c r="D294" s="628"/>
      <c r="E294" s="505"/>
      <c r="F294" s="265" t="s">
        <v>36</v>
      </c>
      <c r="G294" s="312">
        <v>88.5</v>
      </c>
      <c r="H294" s="333"/>
      <c r="I294" s="919">
        <f>H294*G294</f>
        <v>0</v>
      </c>
      <c r="J294" s="919"/>
      <c r="K294" s="919">
        <f>J294*G294</f>
        <v>0</v>
      </c>
      <c r="L294" s="919">
        <f>(H294+J294)*G294</f>
        <v>0</v>
      </c>
      <c r="M294" s="633">
        <f t="shared" si="62"/>
        <v>0</v>
      </c>
      <c r="N294" s="512">
        <f t="shared" si="63"/>
        <v>0</v>
      </c>
    </row>
    <row r="295" spans="2:14" ht="22.5" customHeight="1">
      <c r="B295" s="458"/>
      <c r="C295" s="546" t="s">
        <v>491</v>
      </c>
      <c r="D295" s="628"/>
      <c r="E295" s="505"/>
      <c r="F295" s="265"/>
      <c r="G295" s="312"/>
      <c r="H295" s="333"/>
      <c r="I295" s="919"/>
      <c r="J295" s="919"/>
      <c r="K295" s="919"/>
      <c r="L295" s="919"/>
      <c r="M295" s="633">
        <f t="shared" si="62"/>
        <v>0</v>
      </c>
      <c r="N295" s="512">
        <f t="shared" si="63"/>
        <v>0</v>
      </c>
    </row>
    <row r="296" spans="2:14" ht="22.5" customHeight="1">
      <c r="B296" s="458"/>
      <c r="C296" s="546" t="s">
        <v>492</v>
      </c>
      <c r="D296" s="628"/>
      <c r="E296" s="505"/>
      <c r="F296" s="265" t="s">
        <v>36</v>
      </c>
      <c r="G296" s="312">
        <v>150</v>
      </c>
      <c r="H296" s="333"/>
      <c r="I296" s="919">
        <f t="shared" ref="I296:I301" si="64">H296*G296</f>
        <v>0</v>
      </c>
      <c r="J296" s="919"/>
      <c r="K296" s="919">
        <f t="shared" ref="K296:K301" si="65">J296*G296</f>
        <v>0</v>
      </c>
      <c r="L296" s="919">
        <f t="shared" ref="L296:L301" si="66">(H296+J296)*G296</f>
        <v>0</v>
      </c>
      <c r="M296" s="633">
        <f t="shared" si="62"/>
        <v>0</v>
      </c>
      <c r="N296" s="512">
        <f t="shared" si="63"/>
        <v>0</v>
      </c>
    </row>
    <row r="297" spans="2:14" ht="22.5" customHeight="1">
      <c r="B297" s="458"/>
      <c r="C297" s="546" t="s">
        <v>493</v>
      </c>
      <c r="D297" s="628"/>
      <c r="E297" s="505"/>
      <c r="F297" s="265" t="s">
        <v>494</v>
      </c>
      <c r="G297" s="312">
        <v>75</v>
      </c>
      <c r="H297" s="333"/>
      <c r="I297" s="919">
        <f t="shared" si="64"/>
        <v>0</v>
      </c>
      <c r="J297" s="919"/>
      <c r="K297" s="919">
        <f t="shared" si="65"/>
        <v>0</v>
      </c>
      <c r="L297" s="919">
        <f t="shared" si="66"/>
        <v>0</v>
      </c>
      <c r="M297" s="633">
        <f t="shared" si="62"/>
        <v>0</v>
      </c>
      <c r="N297" s="512">
        <f t="shared" si="63"/>
        <v>0</v>
      </c>
    </row>
    <row r="298" spans="2:14" ht="22.5" customHeight="1">
      <c r="B298" s="458"/>
      <c r="C298" s="546" t="s">
        <v>495</v>
      </c>
      <c r="D298" s="546"/>
      <c r="E298" s="505"/>
      <c r="F298" s="265" t="s">
        <v>36</v>
      </c>
      <c r="G298" s="312">
        <v>10</v>
      </c>
      <c r="H298" s="333"/>
      <c r="I298" s="919">
        <f t="shared" si="64"/>
        <v>0</v>
      </c>
      <c r="J298" s="919"/>
      <c r="K298" s="919">
        <f t="shared" si="65"/>
        <v>0</v>
      </c>
      <c r="L298" s="919">
        <f t="shared" si="66"/>
        <v>0</v>
      </c>
      <c r="M298" s="633">
        <f t="shared" si="62"/>
        <v>0</v>
      </c>
      <c r="N298" s="512">
        <f t="shared" si="63"/>
        <v>0</v>
      </c>
    </row>
    <row r="299" spans="2:14" ht="22.5" customHeight="1">
      <c r="B299" s="458"/>
      <c r="C299" s="546" t="s">
        <v>496</v>
      </c>
      <c r="D299" s="546"/>
      <c r="E299" s="505"/>
      <c r="F299" s="265" t="s">
        <v>36</v>
      </c>
      <c r="G299" s="312">
        <v>10</v>
      </c>
      <c r="H299" s="333"/>
      <c r="I299" s="919">
        <f t="shared" si="64"/>
        <v>0</v>
      </c>
      <c r="J299" s="919"/>
      <c r="K299" s="919">
        <f t="shared" si="65"/>
        <v>0</v>
      </c>
      <c r="L299" s="919">
        <f t="shared" si="66"/>
        <v>0</v>
      </c>
      <c r="M299" s="633">
        <f t="shared" si="62"/>
        <v>0</v>
      </c>
      <c r="N299" s="512">
        <f t="shared" si="63"/>
        <v>0</v>
      </c>
    </row>
    <row r="300" spans="2:14" ht="22.5" customHeight="1">
      <c r="B300" s="458"/>
      <c r="C300" s="546" t="s">
        <v>497</v>
      </c>
      <c r="D300" s="546"/>
      <c r="E300" s="505"/>
      <c r="F300" s="265" t="s">
        <v>35</v>
      </c>
      <c r="G300" s="312">
        <v>3</v>
      </c>
      <c r="H300" s="333"/>
      <c r="I300" s="919">
        <f t="shared" si="64"/>
        <v>0</v>
      </c>
      <c r="J300" s="919"/>
      <c r="K300" s="919">
        <f t="shared" si="65"/>
        <v>0</v>
      </c>
      <c r="L300" s="919">
        <f t="shared" si="66"/>
        <v>0</v>
      </c>
      <c r="M300" s="633">
        <f t="shared" si="62"/>
        <v>0</v>
      </c>
      <c r="N300" s="512">
        <f t="shared" si="63"/>
        <v>0</v>
      </c>
    </row>
    <row r="301" spans="2:14" ht="22.5" customHeight="1">
      <c r="B301" s="458"/>
      <c r="C301" s="546" t="s">
        <v>498</v>
      </c>
      <c r="D301" s="546"/>
      <c r="E301" s="505"/>
      <c r="F301" s="265" t="s">
        <v>35</v>
      </c>
      <c r="G301" s="312">
        <v>6</v>
      </c>
      <c r="H301" s="333"/>
      <c r="I301" s="919">
        <f t="shared" si="64"/>
        <v>0</v>
      </c>
      <c r="J301" s="919"/>
      <c r="K301" s="919">
        <f t="shared" si="65"/>
        <v>0</v>
      </c>
      <c r="L301" s="919">
        <f t="shared" si="66"/>
        <v>0</v>
      </c>
      <c r="M301" s="633">
        <f t="shared" si="62"/>
        <v>0</v>
      </c>
      <c r="N301" s="512">
        <f t="shared" si="63"/>
        <v>0</v>
      </c>
    </row>
    <row r="302" spans="2:14" ht="22.5" customHeight="1">
      <c r="B302" s="458"/>
      <c r="C302" s="569"/>
      <c r="D302" s="628"/>
      <c r="E302" s="505"/>
      <c r="F302" s="458"/>
      <c r="G302" s="282"/>
      <c r="H302" s="280"/>
      <c r="I302" s="914"/>
      <c r="J302" s="904"/>
      <c r="K302" s="914"/>
      <c r="L302" s="914"/>
      <c r="M302" s="633">
        <f>SUM(I302+K302)</f>
        <v>0</v>
      </c>
      <c r="N302" s="512">
        <f>(H302+J302)*G302</f>
        <v>0</v>
      </c>
    </row>
    <row r="303" spans="2:14" ht="22.5" customHeight="1">
      <c r="B303" s="458"/>
      <c r="C303" s="587"/>
      <c r="D303" s="592"/>
      <c r="E303" s="612" t="s">
        <v>483</v>
      </c>
      <c r="F303" s="458"/>
      <c r="G303" s="282"/>
      <c r="H303" s="280"/>
      <c r="I303" s="917">
        <f>SUM(I271:I302)</f>
        <v>0</v>
      </c>
      <c r="J303" s="904"/>
      <c r="K303" s="917">
        <f>SUM(K271:K302)</f>
        <v>0</v>
      </c>
      <c r="L303" s="917">
        <f>SUM(L271:L302)</f>
        <v>0</v>
      </c>
      <c r="M303" s="633">
        <f>SUM(I303+K303)</f>
        <v>0</v>
      </c>
      <c r="N303" s="512">
        <f>SUM(N273:N302)</f>
        <v>0</v>
      </c>
    </row>
    <row r="304" spans="2:14" ht="22.5" customHeight="1">
      <c r="B304" s="458"/>
      <c r="C304" s="587"/>
      <c r="D304" s="592"/>
      <c r="E304" s="612"/>
      <c r="F304" s="458"/>
      <c r="G304" s="282"/>
      <c r="H304" s="280"/>
      <c r="I304" s="917"/>
      <c r="J304" s="904"/>
      <c r="K304" s="917"/>
      <c r="L304" s="917"/>
      <c r="M304" s="638"/>
      <c r="N304" s="512"/>
    </row>
    <row r="305" spans="2:14" ht="22.5" customHeight="1">
      <c r="B305" s="458"/>
      <c r="C305" s="459"/>
      <c r="D305" s="628" t="s">
        <v>499</v>
      </c>
      <c r="E305" s="505"/>
      <c r="F305" s="458"/>
      <c r="G305" s="282"/>
      <c r="H305" s="280"/>
      <c r="I305" s="914"/>
      <c r="J305" s="904"/>
      <c r="K305" s="914"/>
      <c r="L305" s="914"/>
      <c r="M305" s="636"/>
      <c r="N305" s="512"/>
    </row>
    <row r="306" spans="2:14" ht="22.5" customHeight="1">
      <c r="B306" s="458">
        <v>1</v>
      </c>
      <c r="C306" s="546" t="s">
        <v>500</v>
      </c>
      <c r="D306" s="614"/>
      <c r="E306" s="505"/>
      <c r="F306" s="265" t="s">
        <v>23</v>
      </c>
      <c r="G306" s="312">
        <v>34491</v>
      </c>
      <c r="H306" s="333"/>
      <c r="I306" s="919">
        <f>H306*G306</f>
        <v>0</v>
      </c>
      <c r="J306" s="919"/>
      <c r="K306" s="919">
        <f>J306*G306</f>
        <v>0</v>
      </c>
      <c r="L306" s="919">
        <f>(H306+J306)*G306</f>
        <v>0</v>
      </c>
      <c r="M306" s="511">
        <f>SUM(I306+K306)</f>
        <v>0</v>
      </c>
      <c r="N306" s="512">
        <f>(H306+J306)*G306</f>
        <v>0</v>
      </c>
    </row>
    <row r="307" spans="2:14" ht="22.5" customHeight="1">
      <c r="B307" s="458">
        <v>2</v>
      </c>
      <c r="C307" s="546" t="s">
        <v>501</v>
      </c>
      <c r="D307" s="614"/>
      <c r="E307" s="505"/>
      <c r="F307" s="265" t="s">
        <v>23</v>
      </c>
      <c r="G307" s="312">
        <v>17942</v>
      </c>
      <c r="H307" s="333"/>
      <c r="I307" s="919">
        <f>H307*G307</f>
        <v>0</v>
      </c>
      <c r="J307" s="919"/>
      <c r="K307" s="919">
        <f>J307*G307</f>
        <v>0</v>
      </c>
      <c r="L307" s="919">
        <f>(H307+J307)*G307</f>
        <v>0</v>
      </c>
      <c r="M307" s="511">
        <f>SUM(I307+K307)</f>
        <v>0</v>
      </c>
      <c r="N307" s="512">
        <f>(H307+J307)*G307</f>
        <v>0</v>
      </c>
    </row>
    <row r="308" spans="2:14" ht="22.5" customHeight="1">
      <c r="B308" s="458"/>
      <c r="C308" s="286"/>
      <c r="D308" s="614"/>
      <c r="E308" s="505"/>
      <c r="F308" s="458"/>
      <c r="G308" s="263"/>
      <c r="H308" s="280"/>
      <c r="I308" s="914"/>
      <c r="J308" s="904"/>
      <c r="K308" s="914"/>
      <c r="L308" s="914">
        <f>I308+K308</f>
        <v>0</v>
      </c>
      <c r="M308" s="511">
        <f>SUM(I308+K308)</f>
        <v>0</v>
      </c>
      <c r="N308" s="512">
        <f>(H308+J308)*G308</f>
        <v>0</v>
      </c>
    </row>
    <row r="309" spans="2:14" ht="22.5" customHeight="1">
      <c r="B309" s="458"/>
      <c r="C309" s="587"/>
      <c r="D309" s="592"/>
      <c r="E309" s="612" t="s">
        <v>503</v>
      </c>
      <c r="F309" s="458"/>
      <c r="G309" s="282"/>
      <c r="H309" s="280"/>
      <c r="I309" s="917">
        <f>SUM(I306:I308)</f>
        <v>0</v>
      </c>
      <c r="J309" s="904"/>
      <c r="K309" s="917">
        <f>SUM(K306:K308)</f>
        <v>0</v>
      </c>
      <c r="L309" s="917">
        <f>SUM(L306:L308)</f>
        <v>0</v>
      </c>
      <c r="M309" s="511">
        <f>SUM(I309+K309)</f>
        <v>0</v>
      </c>
      <c r="N309" s="512">
        <f>SUM(N306:N308)</f>
        <v>0</v>
      </c>
    </row>
    <row r="310" spans="2:14" ht="22.5" customHeight="1">
      <c r="B310" s="458"/>
      <c r="C310" s="587"/>
      <c r="D310" s="592"/>
      <c r="E310" s="612"/>
      <c r="F310" s="458"/>
      <c r="G310" s="282"/>
      <c r="H310" s="280"/>
      <c r="I310" s="917"/>
      <c r="J310" s="904"/>
      <c r="K310" s="917"/>
      <c r="L310" s="917"/>
      <c r="M310" s="611"/>
      <c r="N310" s="512"/>
    </row>
    <row r="311" spans="2:14" ht="22.5" customHeight="1">
      <c r="B311" s="458"/>
      <c r="C311" s="459"/>
      <c r="D311" s="460" t="s">
        <v>502</v>
      </c>
      <c r="E311" s="505"/>
      <c r="F311" s="458"/>
      <c r="G311" s="282"/>
      <c r="H311" s="280"/>
      <c r="I311" s="917"/>
      <c r="J311" s="904"/>
      <c r="K311" s="914"/>
      <c r="L311" s="917"/>
      <c r="M311" s="636"/>
      <c r="N311" s="512"/>
    </row>
    <row r="312" spans="2:14" ht="22.5" customHeight="1">
      <c r="B312" s="458"/>
      <c r="C312" s="594" t="s">
        <v>504</v>
      </c>
      <c r="D312" s="594"/>
      <c r="E312" s="505"/>
      <c r="F312" s="271"/>
      <c r="G312" s="312"/>
      <c r="H312" s="333"/>
      <c r="I312" s="919"/>
      <c r="J312" s="919"/>
      <c r="K312" s="919"/>
      <c r="L312" s="919"/>
      <c r="M312" s="511">
        <f t="shared" ref="M312:M352" si="67">SUM(I312+K312)</f>
        <v>0</v>
      </c>
      <c r="N312" s="512">
        <f t="shared" ref="N312:N352" si="68">(H312+J312)*G312</f>
        <v>0</v>
      </c>
    </row>
    <row r="313" spans="2:14" ht="22.5" customHeight="1">
      <c r="B313" s="458"/>
      <c r="C313" s="639">
        <v>15</v>
      </c>
      <c r="D313" s="640" t="s">
        <v>505</v>
      </c>
      <c r="E313" s="505"/>
      <c r="F313" s="265" t="s">
        <v>23</v>
      </c>
      <c r="G313" s="312">
        <v>96</v>
      </c>
      <c r="H313" s="333"/>
      <c r="I313" s="919">
        <f>H313*G313</f>
        <v>0</v>
      </c>
      <c r="J313" s="919"/>
      <c r="K313" s="919">
        <f t="shared" ref="K313:K320" si="69">J313*G313</f>
        <v>0</v>
      </c>
      <c r="L313" s="919">
        <f t="shared" ref="L313:L320" si="70">(H313+J313)*G313</f>
        <v>0</v>
      </c>
      <c r="M313" s="511">
        <f t="shared" si="67"/>
        <v>0</v>
      </c>
      <c r="N313" s="512">
        <f t="shared" si="68"/>
        <v>0</v>
      </c>
    </row>
    <row r="314" spans="2:14" ht="22.5" customHeight="1">
      <c r="B314" s="458"/>
      <c r="C314" s="546" t="s">
        <v>506</v>
      </c>
      <c r="D314" s="546"/>
      <c r="E314" s="505"/>
      <c r="F314" s="265" t="s">
        <v>36</v>
      </c>
      <c r="G314" s="312">
        <v>200</v>
      </c>
      <c r="H314" s="333"/>
      <c r="I314" s="919">
        <f t="shared" ref="I314:I320" si="71">H314*G314</f>
        <v>0</v>
      </c>
      <c r="J314" s="919"/>
      <c r="K314" s="919">
        <f t="shared" si="69"/>
        <v>0</v>
      </c>
      <c r="L314" s="919">
        <f t="shared" si="70"/>
        <v>0</v>
      </c>
      <c r="M314" s="511">
        <f t="shared" si="67"/>
        <v>0</v>
      </c>
      <c r="N314" s="512">
        <f t="shared" si="68"/>
        <v>0</v>
      </c>
    </row>
    <row r="315" spans="2:14" ht="22.5" customHeight="1">
      <c r="B315" s="458"/>
      <c r="C315" s="546" t="s">
        <v>507</v>
      </c>
      <c r="D315" s="546"/>
      <c r="E315" s="505"/>
      <c r="F315" s="265" t="s">
        <v>36</v>
      </c>
      <c r="G315" s="312">
        <v>213</v>
      </c>
      <c r="H315" s="333"/>
      <c r="I315" s="919">
        <f t="shared" si="71"/>
        <v>0</v>
      </c>
      <c r="J315" s="919"/>
      <c r="K315" s="919">
        <f t="shared" si="69"/>
        <v>0</v>
      </c>
      <c r="L315" s="919">
        <f t="shared" si="70"/>
        <v>0</v>
      </c>
      <c r="M315" s="511">
        <f t="shared" si="67"/>
        <v>0</v>
      </c>
      <c r="N315" s="512">
        <f t="shared" si="68"/>
        <v>0</v>
      </c>
    </row>
    <row r="316" spans="2:14" ht="22.5" customHeight="1">
      <c r="B316" s="458"/>
      <c r="C316" s="546" t="s">
        <v>508</v>
      </c>
      <c r="D316" s="546"/>
      <c r="E316" s="505"/>
      <c r="F316" s="265" t="s">
        <v>36</v>
      </c>
      <c r="G316" s="312">
        <v>208</v>
      </c>
      <c r="H316" s="333"/>
      <c r="I316" s="919">
        <f t="shared" si="71"/>
        <v>0</v>
      </c>
      <c r="J316" s="919"/>
      <c r="K316" s="919">
        <f t="shared" si="69"/>
        <v>0</v>
      </c>
      <c r="L316" s="919">
        <f t="shared" si="70"/>
        <v>0</v>
      </c>
      <c r="M316" s="511">
        <f t="shared" si="67"/>
        <v>0</v>
      </c>
      <c r="N316" s="512">
        <f t="shared" si="68"/>
        <v>0</v>
      </c>
    </row>
    <row r="317" spans="2:14" ht="22.5" customHeight="1">
      <c r="B317" s="458"/>
      <c r="C317" s="546" t="s">
        <v>353</v>
      </c>
      <c r="D317" s="594"/>
      <c r="E317" s="505"/>
      <c r="F317" s="265" t="s">
        <v>23</v>
      </c>
      <c r="G317" s="312">
        <v>157</v>
      </c>
      <c r="H317" s="333"/>
      <c r="I317" s="919">
        <f t="shared" si="71"/>
        <v>0</v>
      </c>
      <c r="J317" s="919"/>
      <c r="K317" s="919">
        <f t="shared" si="69"/>
        <v>0</v>
      </c>
      <c r="L317" s="919">
        <f t="shared" si="70"/>
        <v>0</v>
      </c>
      <c r="M317" s="511">
        <f t="shared" si="67"/>
        <v>0</v>
      </c>
      <c r="N317" s="512">
        <f t="shared" si="68"/>
        <v>0</v>
      </c>
    </row>
    <row r="318" spans="2:14" ht="22.5" customHeight="1">
      <c r="B318" s="458"/>
      <c r="C318" s="546" t="s">
        <v>510</v>
      </c>
      <c r="D318" s="546"/>
      <c r="E318" s="505"/>
      <c r="F318" s="265" t="s">
        <v>36</v>
      </c>
      <c r="G318" s="312">
        <v>211</v>
      </c>
      <c r="H318" s="333"/>
      <c r="I318" s="919">
        <f t="shared" si="71"/>
        <v>0</v>
      </c>
      <c r="J318" s="919"/>
      <c r="K318" s="919">
        <f t="shared" si="69"/>
        <v>0</v>
      </c>
      <c r="L318" s="919">
        <f t="shared" si="70"/>
        <v>0</v>
      </c>
      <c r="M318" s="511">
        <f t="shared" si="67"/>
        <v>0</v>
      </c>
      <c r="N318" s="512">
        <f t="shared" si="68"/>
        <v>0</v>
      </c>
    </row>
    <row r="319" spans="2:14" ht="22.5" customHeight="1">
      <c r="B319" s="458"/>
      <c r="C319" s="546" t="s">
        <v>511</v>
      </c>
      <c r="D319" s="546"/>
      <c r="E319" s="505"/>
      <c r="F319" s="265" t="s">
        <v>36</v>
      </c>
      <c r="G319" s="312">
        <v>211</v>
      </c>
      <c r="H319" s="333"/>
      <c r="I319" s="919">
        <f t="shared" si="71"/>
        <v>0</v>
      </c>
      <c r="J319" s="919"/>
      <c r="K319" s="919">
        <f t="shared" si="69"/>
        <v>0</v>
      </c>
      <c r="L319" s="919">
        <f t="shared" si="70"/>
        <v>0</v>
      </c>
      <c r="M319" s="511">
        <f t="shared" si="67"/>
        <v>0</v>
      </c>
      <c r="N319" s="512">
        <f t="shared" si="68"/>
        <v>0</v>
      </c>
    </row>
    <row r="320" spans="2:14" ht="22.5" customHeight="1">
      <c r="B320" s="458"/>
      <c r="C320" s="546" t="s">
        <v>509</v>
      </c>
      <c r="D320" s="546"/>
      <c r="E320" s="505"/>
      <c r="F320" s="265" t="s">
        <v>36</v>
      </c>
      <c r="G320" s="312">
        <v>52</v>
      </c>
      <c r="H320" s="333"/>
      <c r="I320" s="919">
        <f t="shared" si="71"/>
        <v>0</v>
      </c>
      <c r="J320" s="919"/>
      <c r="K320" s="919">
        <f t="shared" si="69"/>
        <v>0</v>
      </c>
      <c r="L320" s="919">
        <f t="shared" si="70"/>
        <v>0</v>
      </c>
      <c r="M320" s="511">
        <f t="shared" si="67"/>
        <v>0</v>
      </c>
      <c r="N320" s="512">
        <f t="shared" si="68"/>
        <v>0</v>
      </c>
    </row>
    <row r="321" spans="2:14" ht="22.5" customHeight="1">
      <c r="B321" s="458"/>
      <c r="C321" s="594" t="s">
        <v>512</v>
      </c>
      <c r="D321" s="594"/>
      <c r="E321" s="505"/>
      <c r="F321" s="271"/>
      <c r="G321" s="312"/>
      <c r="H321" s="333"/>
      <c r="I321" s="919"/>
      <c r="J321" s="919"/>
      <c r="K321" s="919"/>
      <c r="L321" s="919"/>
      <c r="M321" s="511">
        <f t="shared" si="67"/>
        <v>0</v>
      </c>
      <c r="N321" s="512">
        <f t="shared" si="68"/>
        <v>0</v>
      </c>
    </row>
    <row r="322" spans="2:14" ht="22.5" customHeight="1">
      <c r="B322" s="458"/>
      <c r="C322" s="639">
        <v>15</v>
      </c>
      <c r="D322" s="640" t="s">
        <v>505</v>
      </c>
      <c r="E322" s="505"/>
      <c r="F322" s="265" t="s">
        <v>23</v>
      </c>
      <c r="G322" s="312">
        <v>106</v>
      </c>
      <c r="H322" s="333"/>
      <c r="I322" s="919">
        <f t="shared" ref="I322:I328" si="72">H322*G322</f>
        <v>0</v>
      </c>
      <c r="J322" s="919"/>
      <c r="K322" s="919">
        <f t="shared" ref="K322:K328" si="73">J322*G322</f>
        <v>0</v>
      </c>
      <c r="L322" s="919">
        <f t="shared" ref="L322:L328" si="74">(H322+J322)*G322</f>
        <v>0</v>
      </c>
      <c r="M322" s="511">
        <f t="shared" si="67"/>
        <v>0</v>
      </c>
      <c r="N322" s="512">
        <f t="shared" si="68"/>
        <v>0</v>
      </c>
    </row>
    <row r="323" spans="2:14" ht="22.5" customHeight="1">
      <c r="B323" s="458"/>
      <c r="C323" s="546" t="s">
        <v>506</v>
      </c>
      <c r="D323" s="546"/>
      <c r="E323" s="505"/>
      <c r="F323" s="265" t="s">
        <v>36</v>
      </c>
      <c r="G323" s="312">
        <v>256</v>
      </c>
      <c r="H323" s="333"/>
      <c r="I323" s="919">
        <f t="shared" si="72"/>
        <v>0</v>
      </c>
      <c r="J323" s="919"/>
      <c r="K323" s="919">
        <f t="shared" si="73"/>
        <v>0</v>
      </c>
      <c r="L323" s="919">
        <f t="shared" si="74"/>
        <v>0</v>
      </c>
      <c r="M323" s="511">
        <f t="shared" si="67"/>
        <v>0</v>
      </c>
      <c r="N323" s="512">
        <f t="shared" si="68"/>
        <v>0</v>
      </c>
    </row>
    <row r="324" spans="2:14" ht="22.5" customHeight="1">
      <c r="B324" s="458"/>
      <c r="C324" s="546" t="s">
        <v>507</v>
      </c>
      <c r="D324" s="546"/>
      <c r="E324" s="505"/>
      <c r="F324" s="265" t="s">
        <v>36</v>
      </c>
      <c r="G324" s="312">
        <v>273</v>
      </c>
      <c r="H324" s="333"/>
      <c r="I324" s="919">
        <f t="shared" si="72"/>
        <v>0</v>
      </c>
      <c r="J324" s="919"/>
      <c r="K324" s="919">
        <f t="shared" si="73"/>
        <v>0</v>
      </c>
      <c r="L324" s="919">
        <f t="shared" si="74"/>
        <v>0</v>
      </c>
      <c r="M324" s="511">
        <f t="shared" si="67"/>
        <v>0</v>
      </c>
      <c r="N324" s="512">
        <f t="shared" si="68"/>
        <v>0</v>
      </c>
    </row>
    <row r="325" spans="2:14" ht="22.5" customHeight="1">
      <c r="B325" s="458"/>
      <c r="C325" s="546" t="s">
        <v>508</v>
      </c>
      <c r="D325" s="546"/>
      <c r="E325" s="505"/>
      <c r="F325" s="265" t="s">
        <v>36</v>
      </c>
      <c r="G325" s="312">
        <v>244</v>
      </c>
      <c r="H325" s="333"/>
      <c r="I325" s="919">
        <f t="shared" si="72"/>
        <v>0</v>
      </c>
      <c r="J325" s="919"/>
      <c r="K325" s="919">
        <f t="shared" si="73"/>
        <v>0</v>
      </c>
      <c r="L325" s="919">
        <f t="shared" si="74"/>
        <v>0</v>
      </c>
      <c r="M325" s="511">
        <f t="shared" si="67"/>
        <v>0</v>
      </c>
      <c r="N325" s="512">
        <f t="shared" si="68"/>
        <v>0</v>
      </c>
    </row>
    <row r="326" spans="2:14" ht="22.5" customHeight="1">
      <c r="B326" s="458"/>
      <c r="C326" s="546" t="s">
        <v>353</v>
      </c>
      <c r="D326" s="594"/>
      <c r="E326" s="505"/>
      <c r="F326" s="265" t="s">
        <v>23</v>
      </c>
      <c r="G326" s="312">
        <v>188</v>
      </c>
      <c r="H326" s="333"/>
      <c r="I326" s="919">
        <f t="shared" si="72"/>
        <v>0</v>
      </c>
      <c r="J326" s="919"/>
      <c r="K326" s="919">
        <f t="shared" si="73"/>
        <v>0</v>
      </c>
      <c r="L326" s="919">
        <f t="shared" si="74"/>
        <v>0</v>
      </c>
      <c r="M326" s="511">
        <f t="shared" si="67"/>
        <v>0</v>
      </c>
      <c r="N326" s="512">
        <f t="shared" si="68"/>
        <v>0</v>
      </c>
    </row>
    <row r="327" spans="2:14" ht="22.5" customHeight="1">
      <c r="B327" s="458"/>
      <c r="C327" s="546" t="s">
        <v>510</v>
      </c>
      <c r="D327" s="546"/>
      <c r="E327" s="505"/>
      <c r="F327" s="265" t="s">
        <v>36</v>
      </c>
      <c r="G327" s="312">
        <v>253</v>
      </c>
      <c r="H327" s="333"/>
      <c r="I327" s="919">
        <f t="shared" si="72"/>
        <v>0</v>
      </c>
      <c r="J327" s="919"/>
      <c r="K327" s="919">
        <f t="shared" si="73"/>
        <v>0</v>
      </c>
      <c r="L327" s="919">
        <f t="shared" si="74"/>
        <v>0</v>
      </c>
      <c r="M327" s="511">
        <f t="shared" si="67"/>
        <v>0</v>
      </c>
      <c r="N327" s="512">
        <f t="shared" si="68"/>
        <v>0</v>
      </c>
    </row>
    <row r="328" spans="2:14" ht="22.5" customHeight="1">
      <c r="B328" s="458"/>
      <c r="C328" s="546" t="s">
        <v>509</v>
      </c>
      <c r="D328" s="546"/>
      <c r="E328" s="505"/>
      <c r="F328" s="265" t="s">
        <v>36</v>
      </c>
      <c r="G328" s="312">
        <v>59</v>
      </c>
      <c r="H328" s="333"/>
      <c r="I328" s="919">
        <f t="shared" si="72"/>
        <v>0</v>
      </c>
      <c r="J328" s="919"/>
      <c r="K328" s="919">
        <f t="shared" si="73"/>
        <v>0</v>
      </c>
      <c r="L328" s="919">
        <f t="shared" si="74"/>
        <v>0</v>
      </c>
      <c r="M328" s="511">
        <f t="shared" si="67"/>
        <v>0</v>
      </c>
      <c r="N328" s="512">
        <f t="shared" si="68"/>
        <v>0</v>
      </c>
    </row>
    <row r="329" spans="2:14" ht="22.5" customHeight="1">
      <c r="B329" s="458"/>
      <c r="C329" s="594" t="s">
        <v>513</v>
      </c>
      <c r="D329" s="546"/>
      <c r="E329" s="505"/>
      <c r="F329" s="265"/>
      <c r="G329" s="312"/>
      <c r="H329" s="333"/>
      <c r="I329" s="919"/>
      <c r="J329" s="919"/>
      <c r="K329" s="919"/>
      <c r="L329" s="919"/>
      <c r="M329" s="511">
        <f t="shared" si="67"/>
        <v>0</v>
      </c>
      <c r="N329" s="512">
        <f t="shared" si="68"/>
        <v>0</v>
      </c>
    </row>
    <row r="330" spans="2:14" ht="22.5" customHeight="1">
      <c r="B330" s="458"/>
      <c r="C330" s="639">
        <v>15</v>
      </c>
      <c r="D330" s="640" t="s">
        <v>505</v>
      </c>
      <c r="E330" s="505"/>
      <c r="F330" s="265" t="s">
        <v>23</v>
      </c>
      <c r="G330" s="312">
        <v>100</v>
      </c>
      <c r="H330" s="333"/>
      <c r="I330" s="919">
        <f t="shared" ref="I330:I336" si="75">H330*G330</f>
        <v>0</v>
      </c>
      <c r="J330" s="919"/>
      <c r="K330" s="919">
        <f t="shared" ref="K330:K336" si="76">J330*G330</f>
        <v>0</v>
      </c>
      <c r="L330" s="919">
        <f t="shared" ref="L330:L336" si="77">(H330+J330)*G330</f>
        <v>0</v>
      </c>
      <c r="M330" s="511">
        <f t="shared" si="67"/>
        <v>0</v>
      </c>
      <c r="N330" s="512">
        <f t="shared" si="68"/>
        <v>0</v>
      </c>
    </row>
    <row r="331" spans="2:14" ht="22.5" customHeight="1">
      <c r="B331" s="458"/>
      <c r="C331" s="546" t="s">
        <v>506</v>
      </c>
      <c r="D331" s="546"/>
      <c r="E331" s="505"/>
      <c r="F331" s="265" t="s">
        <v>36</v>
      </c>
      <c r="G331" s="312">
        <v>210</v>
      </c>
      <c r="H331" s="333"/>
      <c r="I331" s="919">
        <f t="shared" si="75"/>
        <v>0</v>
      </c>
      <c r="J331" s="919"/>
      <c r="K331" s="919">
        <f t="shared" si="76"/>
        <v>0</v>
      </c>
      <c r="L331" s="919">
        <f t="shared" si="77"/>
        <v>0</v>
      </c>
      <c r="M331" s="511">
        <f t="shared" si="67"/>
        <v>0</v>
      </c>
      <c r="N331" s="512">
        <f t="shared" si="68"/>
        <v>0</v>
      </c>
    </row>
    <row r="332" spans="2:14" ht="22.5" customHeight="1">
      <c r="B332" s="458"/>
      <c r="C332" s="546" t="s">
        <v>507</v>
      </c>
      <c r="D332" s="546"/>
      <c r="E332" s="505"/>
      <c r="F332" s="265" t="s">
        <v>36</v>
      </c>
      <c r="G332" s="312">
        <v>224</v>
      </c>
      <c r="H332" s="333"/>
      <c r="I332" s="919">
        <f t="shared" si="75"/>
        <v>0</v>
      </c>
      <c r="J332" s="919"/>
      <c r="K332" s="919">
        <f t="shared" si="76"/>
        <v>0</v>
      </c>
      <c r="L332" s="919">
        <f t="shared" si="77"/>
        <v>0</v>
      </c>
      <c r="M332" s="511">
        <f t="shared" si="67"/>
        <v>0</v>
      </c>
      <c r="N332" s="512">
        <f t="shared" si="68"/>
        <v>0</v>
      </c>
    </row>
    <row r="333" spans="2:14" ht="22.5" customHeight="1">
      <c r="B333" s="458"/>
      <c r="C333" s="546" t="s">
        <v>508</v>
      </c>
      <c r="D333" s="546"/>
      <c r="E333" s="505"/>
      <c r="F333" s="265" t="s">
        <v>36</v>
      </c>
      <c r="G333" s="312">
        <v>250</v>
      </c>
      <c r="H333" s="333"/>
      <c r="I333" s="919">
        <f t="shared" si="75"/>
        <v>0</v>
      </c>
      <c r="J333" s="919"/>
      <c r="K333" s="919">
        <f t="shared" si="76"/>
        <v>0</v>
      </c>
      <c r="L333" s="919">
        <f t="shared" si="77"/>
        <v>0</v>
      </c>
      <c r="M333" s="511">
        <f t="shared" si="67"/>
        <v>0</v>
      </c>
      <c r="N333" s="512">
        <f t="shared" si="68"/>
        <v>0</v>
      </c>
    </row>
    <row r="334" spans="2:14" ht="22.5" customHeight="1">
      <c r="B334" s="458"/>
      <c r="C334" s="546" t="s">
        <v>353</v>
      </c>
      <c r="D334" s="546"/>
      <c r="E334" s="505"/>
      <c r="F334" s="265" t="s">
        <v>23</v>
      </c>
      <c r="G334" s="312">
        <v>167</v>
      </c>
      <c r="H334" s="333"/>
      <c r="I334" s="919">
        <f t="shared" si="75"/>
        <v>0</v>
      </c>
      <c r="J334" s="919"/>
      <c r="K334" s="919">
        <f t="shared" si="76"/>
        <v>0</v>
      </c>
      <c r="L334" s="919">
        <f t="shared" si="77"/>
        <v>0</v>
      </c>
      <c r="M334" s="511">
        <f t="shared" si="67"/>
        <v>0</v>
      </c>
      <c r="N334" s="512">
        <f t="shared" si="68"/>
        <v>0</v>
      </c>
    </row>
    <row r="335" spans="2:14" ht="22.5" customHeight="1">
      <c r="B335" s="458"/>
      <c r="C335" s="546" t="s">
        <v>510</v>
      </c>
      <c r="D335" s="546"/>
      <c r="E335" s="505"/>
      <c r="F335" s="265" t="s">
        <v>36</v>
      </c>
      <c r="G335" s="312">
        <v>57</v>
      </c>
      <c r="H335" s="333"/>
      <c r="I335" s="919">
        <f t="shared" si="75"/>
        <v>0</v>
      </c>
      <c r="J335" s="919"/>
      <c r="K335" s="919">
        <f t="shared" si="76"/>
        <v>0</v>
      </c>
      <c r="L335" s="919">
        <f t="shared" si="77"/>
        <v>0</v>
      </c>
      <c r="M335" s="511">
        <f t="shared" si="67"/>
        <v>0</v>
      </c>
      <c r="N335" s="512">
        <f t="shared" si="68"/>
        <v>0</v>
      </c>
    </row>
    <row r="336" spans="2:14" ht="22.5" customHeight="1">
      <c r="B336" s="458"/>
      <c r="C336" s="546" t="s">
        <v>509</v>
      </c>
      <c r="D336" s="546"/>
      <c r="E336" s="505"/>
      <c r="F336" s="265" t="s">
        <v>36</v>
      </c>
      <c r="G336" s="312">
        <v>57</v>
      </c>
      <c r="H336" s="333"/>
      <c r="I336" s="919">
        <f t="shared" si="75"/>
        <v>0</v>
      </c>
      <c r="J336" s="919"/>
      <c r="K336" s="919">
        <f t="shared" si="76"/>
        <v>0</v>
      </c>
      <c r="L336" s="919">
        <f t="shared" si="77"/>
        <v>0</v>
      </c>
      <c r="M336" s="511">
        <f t="shared" si="67"/>
        <v>0</v>
      </c>
      <c r="N336" s="512">
        <f t="shared" si="68"/>
        <v>0</v>
      </c>
    </row>
    <row r="337" spans="2:14" ht="22.5" customHeight="1">
      <c r="B337" s="458"/>
      <c r="C337" s="594" t="s">
        <v>514</v>
      </c>
      <c r="D337" s="546"/>
      <c r="E337" s="505"/>
      <c r="F337" s="265"/>
      <c r="G337" s="312"/>
      <c r="H337" s="333"/>
      <c r="I337" s="919"/>
      <c r="J337" s="919"/>
      <c r="K337" s="919"/>
      <c r="L337" s="919"/>
      <c r="M337" s="511">
        <f t="shared" si="67"/>
        <v>0</v>
      </c>
      <c r="N337" s="512">
        <f t="shared" si="68"/>
        <v>0</v>
      </c>
    </row>
    <row r="338" spans="2:14" ht="22.5" customHeight="1">
      <c r="B338" s="458"/>
      <c r="C338" s="613">
        <v>8</v>
      </c>
      <c r="D338" s="546" t="s">
        <v>515</v>
      </c>
      <c r="E338" s="505"/>
      <c r="F338" s="265" t="s">
        <v>23</v>
      </c>
      <c r="G338" s="312">
        <v>9</v>
      </c>
      <c r="H338" s="331"/>
      <c r="I338" s="919">
        <f>H338*G338</f>
        <v>0</v>
      </c>
      <c r="J338" s="919"/>
      <c r="K338" s="919">
        <f>J338*G338</f>
        <v>0</v>
      </c>
      <c r="L338" s="919">
        <f>(H338+J338)*G338</f>
        <v>0</v>
      </c>
      <c r="M338" s="511">
        <f t="shared" si="67"/>
        <v>0</v>
      </c>
      <c r="N338" s="512">
        <f t="shared" si="68"/>
        <v>0</v>
      </c>
    </row>
    <row r="339" spans="2:14" ht="22.5" customHeight="1">
      <c r="B339" s="458"/>
      <c r="C339" s="546" t="s">
        <v>516</v>
      </c>
      <c r="D339" s="546"/>
      <c r="E339" s="505"/>
      <c r="F339" s="265" t="s">
        <v>36</v>
      </c>
      <c r="G339" s="312">
        <v>43</v>
      </c>
      <c r="H339" s="333"/>
      <c r="I339" s="919">
        <f t="shared" ref="I339:I345" si="78">H339*G339</f>
        <v>0</v>
      </c>
      <c r="J339" s="919"/>
      <c r="K339" s="919">
        <f t="shared" ref="K339:K345" si="79">J339*G339</f>
        <v>0</v>
      </c>
      <c r="L339" s="919">
        <f t="shared" ref="L339:L345" si="80">(H339+J339)*G339</f>
        <v>0</v>
      </c>
      <c r="M339" s="511">
        <f t="shared" si="67"/>
        <v>0</v>
      </c>
      <c r="N339" s="512">
        <f t="shared" si="68"/>
        <v>0</v>
      </c>
    </row>
    <row r="340" spans="2:14" ht="22.5" customHeight="1">
      <c r="B340" s="458"/>
      <c r="C340" s="546" t="s">
        <v>507</v>
      </c>
      <c r="D340" s="546"/>
      <c r="E340" s="505"/>
      <c r="F340" s="265" t="s">
        <v>36</v>
      </c>
      <c r="G340" s="312">
        <v>47</v>
      </c>
      <c r="H340" s="333"/>
      <c r="I340" s="919">
        <f>H340*G340</f>
        <v>0</v>
      </c>
      <c r="J340" s="919"/>
      <c r="K340" s="919">
        <f t="shared" si="79"/>
        <v>0</v>
      </c>
      <c r="L340" s="919">
        <f t="shared" si="80"/>
        <v>0</v>
      </c>
      <c r="M340" s="511">
        <f t="shared" si="67"/>
        <v>0</v>
      </c>
      <c r="N340" s="512">
        <f t="shared" si="68"/>
        <v>0</v>
      </c>
    </row>
    <row r="341" spans="2:14" ht="22.5" customHeight="1">
      <c r="B341" s="458"/>
      <c r="C341" s="546" t="s">
        <v>517</v>
      </c>
      <c r="D341" s="546"/>
      <c r="E341" s="505"/>
      <c r="F341" s="265" t="s">
        <v>36</v>
      </c>
      <c r="G341" s="312">
        <v>32</v>
      </c>
      <c r="H341" s="330"/>
      <c r="I341" s="919">
        <f>H341*G341</f>
        <v>0</v>
      </c>
      <c r="J341" s="919"/>
      <c r="K341" s="919">
        <f t="shared" si="79"/>
        <v>0</v>
      </c>
      <c r="L341" s="919">
        <f t="shared" si="80"/>
        <v>0</v>
      </c>
      <c r="M341" s="511">
        <f t="shared" si="67"/>
        <v>0</v>
      </c>
      <c r="N341" s="512">
        <f t="shared" si="68"/>
        <v>0</v>
      </c>
    </row>
    <row r="342" spans="2:14" ht="22.5" customHeight="1">
      <c r="B342" s="458"/>
      <c r="C342" s="546" t="s">
        <v>353</v>
      </c>
      <c r="D342" s="546"/>
      <c r="E342" s="505"/>
      <c r="F342" s="265" t="s">
        <v>23</v>
      </c>
      <c r="G342" s="312">
        <v>23</v>
      </c>
      <c r="H342" s="333"/>
      <c r="I342" s="919">
        <f>H342*G342</f>
        <v>0</v>
      </c>
      <c r="J342" s="919"/>
      <c r="K342" s="919">
        <f t="shared" si="79"/>
        <v>0</v>
      </c>
      <c r="L342" s="919">
        <f t="shared" si="80"/>
        <v>0</v>
      </c>
      <c r="M342" s="511">
        <f t="shared" si="67"/>
        <v>0</v>
      </c>
      <c r="N342" s="512">
        <f t="shared" si="68"/>
        <v>0</v>
      </c>
    </row>
    <row r="343" spans="2:14" ht="22.5" customHeight="1">
      <c r="B343" s="458"/>
      <c r="C343" s="546" t="s">
        <v>510</v>
      </c>
      <c r="D343" s="546"/>
      <c r="E343" s="505"/>
      <c r="F343" s="265" t="s">
        <v>36</v>
      </c>
      <c r="G343" s="312">
        <v>36</v>
      </c>
      <c r="H343" s="333"/>
      <c r="I343" s="919">
        <f>H343*G343</f>
        <v>0</v>
      </c>
      <c r="J343" s="919"/>
      <c r="K343" s="919">
        <f t="shared" si="79"/>
        <v>0</v>
      </c>
      <c r="L343" s="919">
        <f t="shared" si="80"/>
        <v>0</v>
      </c>
      <c r="M343" s="511">
        <f t="shared" si="67"/>
        <v>0</v>
      </c>
      <c r="N343" s="512">
        <f t="shared" si="68"/>
        <v>0</v>
      </c>
    </row>
    <row r="344" spans="2:14" ht="22.5" customHeight="1">
      <c r="B344" s="458"/>
      <c r="C344" s="546" t="s">
        <v>511</v>
      </c>
      <c r="D344" s="546"/>
      <c r="E344" s="505"/>
      <c r="F344" s="265" t="s">
        <v>36</v>
      </c>
      <c r="G344" s="312">
        <v>36</v>
      </c>
      <c r="H344" s="333"/>
      <c r="I344" s="919">
        <f t="shared" si="78"/>
        <v>0</v>
      </c>
      <c r="J344" s="919"/>
      <c r="K344" s="919">
        <f t="shared" si="79"/>
        <v>0</v>
      </c>
      <c r="L344" s="919">
        <f t="shared" si="80"/>
        <v>0</v>
      </c>
      <c r="M344" s="511">
        <f t="shared" si="67"/>
        <v>0</v>
      </c>
      <c r="N344" s="512">
        <f t="shared" si="68"/>
        <v>0</v>
      </c>
    </row>
    <row r="345" spans="2:14" ht="22.5" customHeight="1">
      <c r="B345" s="458"/>
      <c r="C345" s="546" t="s">
        <v>509</v>
      </c>
      <c r="D345" s="546"/>
      <c r="E345" s="505"/>
      <c r="F345" s="265" t="s">
        <v>36</v>
      </c>
      <c r="G345" s="312">
        <v>29</v>
      </c>
      <c r="H345" s="333"/>
      <c r="I345" s="919">
        <f t="shared" si="78"/>
        <v>0</v>
      </c>
      <c r="J345" s="919"/>
      <c r="K345" s="919">
        <f t="shared" si="79"/>
        <v>0</v>
      </c>
      <c r="L345" s="919">
        <f t="shared" si="80"/>
        <v>0</v>
      </c>
      <c r="M345" s="511">
        <f t="shared" si="67"/>
        <v>0</v>
      </c>
      <c r="N345" s="512">
        <f t="shared" si="68"/>
        <v>0</v>
      </c>
    </row>
    <row r="346" spans="2:14" ht="22.5" customHeight="1">
      <c r="B346" s="458"/>
      <c r="C346" s="594" t="s">
        <v>518</v>
      </c>
      <c r="D346" s="546"/>
      <c r="E346" s="505"/>
      <c r="F346" s="265"/>
      <c r="G346" s="312"/>
      <c r="H346" s="333"/>
      <c r="I346" s="919"/>
      <c r="J346" s="919"/>
      <c r="K346" s="919"/>
      <c r="L346" s="919"/>
      <c r="M346" s="511">
        <f t="shared" si="67"/>
        <v>0</v>
      </c>
      <c r="N346" s="512">
        <f t="shared" si="68"/>
        <v>0</v>
      </c>
    </row>
    <row r="347" spans="2:14" ht="22.5" customHeight="1">
      <c r="B347" s="458"/>
      <c r="C347" s="546" t="s">
        <v>519</v>
      </c>
      <c r="D347" s="546"/>
      <c r="E347" s="505"/>
      <c r="F347" s="265" t="s">
        <v>35</v>
      </c>
      <c r="G347" s="312">
        <v>1</v>
      </c>
      <c r="H347" s="333"/>
      <c r="I347" s="919">
        <f>H347*G347</f>
        <v>0</v>
      </c>
      <c r="J347" s="919"/>
      <c r="K347" s="919">
        <f>J347*G347</f>
        <v>0</v>
      </c>
      <c r="L347" s="919">
        <f>(H347+J347)*G347</f>
        <v>0</v>
      </c>
      <c r="M347" s="511">
        <f>SUM(I347+K347)</f>
        <v>0</v>
      </c>
      <c r="N347" s="512">
        <f>(H347+J347)*G347</f>
        <v>0</v>
      </c>
    </row>
    <row r="348" spans="2:14" ht="22.5" customHeight="1">
      <c r="B348" s="458"/>
      <c r="C348" s="594" t="s">
        <v>520</v>
      </c>
      <c r="D348" s="594"/>
      <c r="E348" s="505"/>
      <c r="F348" s="265"/>
      <c r="G348" s="312"/>
      <c r="H348" s="333"/>
      <c r="I348" s="919"/>
      <c r="J348" s="919"/>
      <c r="K348" s="919"/>
      <c r="L348" s="919"/>
      <c r="M348" s="511">
        <f t="shared" si="67"/>
        <v>0</v>
      </c>
      <c r="N348" s="512">
        <f t="shared" si="68"/>
        <v>0</v>
      </c>
    </row>
    <row r="349" spans="2:14" ht="22.5" customHeight="1">
      <c r="B349" s="458"/>
      <c r="C349" s="546" t="s">
        <v>522</v>
      </c>
      <c r="D349" s="546"/>
      <c r="E349" s="505"/>
      <c r="F349" s="265"/>
      <c r="G349" s="312"/>
      <c r="H349" s="333"/>
      <c r="I349" s="919"/>
      <c r="J349" s="919"/>
      <c r="K349" s="919"/>
      <c r="L349" s="919"/>
      <c r="M349" s="511">
        <f t="shared" si="67"/>
        <v>0</v>
      </c>
      <c r="N349" s="512">
        <f t="shared" si="68"/>
        <v>0</v>
      </c>
    </row>
    <row r="350" spans="2:14" ht="22.5" customHeight="1">
      <c r="B350" s="458"/>
      <c r="C350" s="546" t="s">
        <v>521</v>
      </c>
      <c r="D350" s="546"/>
      <c r="E350" s="505"/>
      <c r="F350" s="265" t="s">
        <v>35</v>
      </c>
      <c r="G350" s="312">
        <v>1</v>
      </c>
      <c r="H350" s="333"/>
      <c r="I350" s="919">
        <f>H350*G350</f>
        <v>0</v>
      </c>
      <c r="J350" s="919"/>
      <c r="K350" s="919">
        <f>J350*G350</f>
        <v>0</v>
      </c>
      <c r="L350" s="919">
        <f>(H350+J350)*G350</f>
        <v>0</v>
      </c>
      <c r="M350" s="511">
        <f t="shared" si="67"/>
        <v>0</v>
      </c>
      <c r="N350" s="512">
        <f t="shared" si="68"/>
        <v>0</v>
      </c>
    </row>
    <row r="351" spans="2:14" ht="22.5" customHeight="1">
      <c r="B351" s="458"/>
      <c r="C351" s="546" t="s">
        <v>523</v>
      </c>
      <c r="D351" s="546"/>
      <c r="E351" s="505"/>
      <c r="F351" s="265"/>
      <c r="G351" s="312"/>
      <c r="H351" s="333"/>
      <c r="I351" s="919"/>
      <c r="J351" s="919"/>
      <c r="K351" s="919"/>
      <c r="L351" s="919"/>
      <c r="M351" s="511">
        <f t="shared" si="67"/>
        <v>0</v>
      </c>
      <c r="N351" s="512">
        <f t="shared" si="68"/>
        <v>0</v>
      </c>
    </row>
    <row r="352" spans="2:14" ht="22.5" customHeight="1">
      <c r="B352" s="458"/>
      <c r="C352" s="546" t="s">
        <v>521</v>
      </c>
      <c r="D352" s="546"/>
      <c r="E352" s="505"/>
      <c r="F352" s="265" t="s">
        <v>35</v>
      </c>
      <c r="G352" s="312">
        <v>1</v>
      </c>
      <c r="H352" s="333"/>
      <c r="I352" s="919">
        <f>H352*G352</f>
        <v>0</v>
      </c>
      <c r="J352" s="919"/>
      <c r="K352" s="919">
        <f>J352*G352</f>
        <v>0</v>
      </c>
      <c r="L352" s="919">
        <f>(H352+J352)*G352</f>
        <v>0</v>
      </c>
      <c r="M352" s="511">
        <f t="shared" si="67"/>
        <v>0</v>
      </c>
      <c r="N352" s="512">
        <f t="shared" si="68"/>
        <v>0</v>
      </c>
    </row>
    <row r="353" spans="2:14" ht="22.5" customHeight="1">
      <c r="B353" s="458"/>
      <c r="C353" s="569"/>
      <c r="D353" s="614"/>
      <c r="E353" s="505"/>
      <c r="F353" s="458"/>
      <c r="G353" s="282"/>
      <c r="H353" s="280"/>
      <c r="I353" s="914"/>
      <c r="J353" s="904"/>
      <c r="K353" s="914"/>
      <c r="L353" s="914"/>
      <c r="M353" s="627"/>
      <c r="N353" s="512"/>
    </row>
    <row r="354" spans="2:14" ht="22.5" customHeight="1">
      <c r="B354" s="458"/>
      <c r="C354" s="587"/>
      <c r="D354" s="592"/>
      <c r="E354" s="570" t="s">
        <v>2</v>
      </c>
      <c r="F354" s="458"/>
      <c r="G354" s="282"/>
      <c r="H354" s="280"/>
      <c r="I354" s="917">
        <f>SUM(I312:I353)</f>
        <v>0</v>
      </c>
      <c r="J354" s="904"/>
      <c r="K354" s="917">
        <f>SUM(K312:K353)</f>
        <v>0</v>
      </c>
      <c r="L354" s="917">
        <f>SUM(L312:L353)</f>
        <v>0</v>
      </c>
      <c r="M354" s="511">
        <f>SUM(I354+K354)</f>
        <v>0</v>
      </c>
      <c r="N354" s="512">
        <f>SUM(N353:N353)</f>
        <v>0</v>
      </c>
    </row>
    <row r="355" spans="2:14" ht="22.5" customHeight="1">
      <c r="B355" s="458"/>
      <c r="C355" s="587"/>
      <c r="D355" s="592"/>
      <c r="E355" s="570"/>
      <c r="F355" s="458"/>
      <c r="G355" s="282"/>
      <c r="H355" s="280"/>
      <c r="I355" s="917"/>
      <c r="J355" s="904"/>
      <c r="K355" s="917"/>
      <c r="L355" s="917"/>
      <c r="M355" s="511"/>
      <c r="N355" s="512"/>
    </row>
    <row r="356" spans="2:14" ht="22.5" customHeight="1">
      <c r="B356" s="458"/>
      <c r="C356" s="459"/>
      <c r="D356" s="460" t="s">
        <v>102</v>
      </c>
      <c r="E356" s="505"/>
      <c r="F356" s="458"/>
      <c r="G356" s="282"/>
      <c r="H356" s="280"/>
      <c r="I356" s="917"/>
      <c r="J356" s="904"/>
      <c r="K356" s="917"/>
      <c r="L356" s="917"/>
      <c r="M356" s="627"/>
      <c r="N356" s="512"/>
    </row>
    <row r="357" spans="2:14" ht="22.5" customHeight="1">
      <c r="B357" s="458">
        <v>1</v>
      </c>
      <c r="C357" s="546" t="s">
        <v>524</v>
      </c>
      <c r="D357" s="466"/>
      <c r="E357" s="505"/>
      <c r="F357" s="567" t="s">
        <v>36</v>
      </c>
      <c r="G357" s="312">
        <v>87</v>
      </c>
      <c r="H357" s="333"/>
      <c r="I357" s="919">
        <f>H357*G357</f>
        <v>0</v>
      </c>
      <c r="J357" s="926"/>
      <c r="K357" s="919">
        <f>J357*G357</f>
        <v>0</v>
      </c>
      <c r="L357" s="919">
        <f>(H357+J357)*G357</f>
        <v>0</v>
      </c>
      <c r="M357" s="511">
        <f t="shared" ref="M357:M364" si="81">SUM(I357+K357)</f>
        <v>0</v>
      </c>
      <c r="N357" s="512">
        <f t="shared" ref="N357:N364" si="82">(H357+J357)*G357</f>
        <v>0</v>
      </c>
    </row>
    <row r="358" spans="2:14" ht="22.5" customHeight="1">
      <c r="B358" s="458"/>
      <c r="C358" s="546" t="s">
        <v>525</v>
      </c>
      <c r="D358" s="466"/>
      <c r="E358" s="612"/>
      <c r="F358" s="458"/>
      <c r="G358" s="263"/>
      <c r="H358" s="280"/>
      <c r="I358" s="914"/>
      <c r="J358" s="904"/>
      <c r="K358" s="914"/>
      <c r="L358" s="904"/>
      <c r="M358" s="511">
        <f t="shared" si="81"/>
        <v>0</v>
      </c>
      <c r="N358" s="512">
        <f t="shared" si="82"/>
        <v>0</v>
      </c>
    </row>
    <row r="359" spans="2:14" ht="22.5" customHeight="1">
      <c r="B359" s="458">
        <v>2</v>
      </c>
      <c r="C359" s="546" t="s">
        <v>527</v>
      </c>
      <c r="D359" s="466"/>
      <c r="E359" s="612"/>
      <c r="F359" s="265" t="s">
        <v>36</v>
      </c>
      <c r="G359" s="312">
        <v>51</v>
      </c>
      <c r="H359" s="312"/>
      <c r="I359" s="919">
        <f>H359*G359</f>
        <v>0</v>
      </c>
      <c r="J359" s="926"/>
      <c r="K359" s="919">
        <f>J359*G359</f>
        <v>0</v>
      </c>
      <c r="L359" s="919">
        <f>(H359+J359)*G359</f>
        <v>0</v>
      </c>
      <c r="M359" s="511">
        <f t="shared" si="81"/>
        <v>0</v>
      </c>
      <c r="N359" s="512">
        <f t="shared" si="82"/>
        <v>0</v>
      </c>
    </row>
    <row r="360" spans="2:14" ht="22.5" customHeight="1">
      <c r="B360" s="458"/>
      <c r="C360" s="546" t="s">
        <v>525</v>
      </c>
      <c r="D360" s="466"/>
      <c r="E360" s="612"/>
      <c r="F360" s="458"/>
      <c r="G360" s="263"/>
      <c r="H360" s="280"/>
      <c r="I360" s="914"/>
      <c r="J360" s="904"/>
      <c r="K360" s="914"/>
      <c r="L360" s="904"/>
      <c r="M360" s="511">
        <f t="shared" si="81"/>
        <v>0</v>
      </c>
      <c r="N360" s="512">
        <f t="shared" si="82"/>
        <v>0</v>
      </c>
    </row>
    <row r="361" spans="2:14" ht="22.5" customHeight="1">
      <c r="B361" s="458">
        <v>3</v>
      </c>
      <c r="C361" s="546" t="s">
        <v>528</v>
      </c>
      <c r="D361" s="466"/>
      <c r="E361" s="612"/>
      <c r="F361" s="265" t="s">
        <v>36</v>
      </c>
      <c r="G361" s="333">
        <v>1256</v>
      </c>
      <c r="H361" s="312"/>
      <c r="I361" s="919">
        <f>H361*G361</f>
        <v>0</v>
      </c>
      <c r="J361" s="926"/>
      <c r="K361" s="919">
        <f>J361*G361</f>
        <v>0</v>
      </c>
      <c r="L361" s="919">
        <f>(H361+J361)*G361</f>
        <v>0</v>
      </c>
      <c r="M361" s="511">
        <f t="shared" si="81"/>
        <v>0</v>
      </c>
      <c r="N361" s="512">
        <f t="shared" si="82"/>
        <v>0</v>
      </c>
    </row>
    <row r="362" spans="2:14" ht="22.5" customHeight="1">
      <c r="B362" s="458">
        <v>4</v>
      </c>
      <c r="C362" s="546" t="s">
        <v>529</v>
      </c>
      <c r="D362" s="466"/>
      <c r="E362" s="612"/>
      <c r="F362" s="265" t="s">
        <v>35</v>
      </c>
      <c r="G362" s="312">
        <v>18</v>
      </c>
      <c r="H362" s="333"/>
      <c r="I362" s="919">
        <f>H362*G362</f>
        <v>0</v>
      </c>
      <c r="J362" s="919"/>
      <c r="K362" s="919">
        <f>J362*G362</f>
        <v>0</v>
      </c>
      <c r="L362" s="919">
        <f>(H362+J362)*G362</f>
        <v>0</v>
      </c>
      <c r="M362" s="511">
        <f t="shared" si="81"/>
        <v>0</v>
      </c>
      <c r="N362" s="512">
        <f t="shared" si="82"/>
        <v>0</v>
      </c>
    </row>
    <row r="363" spans="2:14" ht="22.5" customHeight="1">
      <c r="B363" s="458">
        <v>5</v>
      </c>
      <c r="C363" s="546" t="s">
        <v>530</v>
      </c>
      <c r="D363" s="466"/>
      <c r="E363" s="612"/>
      <c r="F363" s="265" t="s">
        <v>36</v>
      </c>
      <c r="G363" s="312">
        <f>6*3</f>
        <v>18</v>
      </c>
      <c r="H363" s="333"/>
      <c r="I363" s="919">
        <f>H363*G363</f>
        <v>0</v>
      </c>
      <c r="J363" s="926"/>
      <c r="K363" s="919">
        <f>J363*G363</f>
        <v>0</v>
      </c>
      <c r="L363" s="919">
        <f>(H363+J363)*G363</f>
        <v>0</v>
      </c>
      <c r="M363" s="511">
        <f t="shared" si="81"/>
        <v>0</v>
      </c>
      <c r="N363" s="512">
        <f t="shared" si="82"/>
        <v>0</v>
      </c>
    </row>
    <row r="364" spans="2:14" ht="22.5" customHeight="1">
      <c r="B364" s="458"/>
      <c r="C364" s="546" t="s">
        <v>525</v>
      </c>
      <c r="D364" s="466"/>
      <c r="E364" s="612"/>
      <c r="F364" s="458"/>
      <c r="G364" s="263"/>
      <c r="H364" s="280"/>
      <c r="I364" s="914"/>
      <c r="J364" s="904"/>
      <c r="K364" s="914"/>
      <c r="L364" s="904"/>
      <c r="M364" s="511">
        <f t="shared" si="81"/>
        <v>0</v>
      </c>
      <c r="N364" s="512">
        <f t="shared" si="82"/>
        <v>0</v>
      </c>
    </row>
    <row r="365" spans="2:14" ht="22.5" customHeight="1">
      <c r="B365" s="458"/>
      <c r="C365" s="503"/>
      <c r="D365" s="466"/>
      <c r="E365" s="505"/>
      <c r="F365" s="458"/>
      <c r="G365" s="282"/>
      <c r="H365" s="280"/>
      <c r="I365" s="914"/>
      <c r="J365" s="904"/>
      <c r="K365" s="914"/>
      <c r="L365" s="914"/>
      <c r="M365" s="627"/>
      <c r="N365" s="512"/>
    </row>
    <row r="366" spans="2:14" ht="22.5" customHeight="1">
      <c r="B366" s="458"/>
      <c r="C366" s="587"/>
      <c r="D366" s="592"/>
      <c r="E366" s="570" t="s">
        <v>526</v>
      </c>
      <c r="F366" s="458"/>
      <c r="G366" s="282"/>
      <c r="H366" s="280"/>
      <c r="I366" s="917">
        <f>SUM(I357:I365)</f>
        <v>0</v>
      </c>
      <c r="J366" s="904"/>
      <c r="K366" s="917">
        <f>SUM(K357:K365)</f>
        <v>0</v>
      </c>
      <c r="L366" s="917">
        <f>SUM(L357:L365)</f>
        <v>0</v>
      </c>
      <c r="M366" s="511">
        <f>SUM(I366+K366)</f>
        <v>0</v>
      </c>
      <c r="N366" s="512">
        <f>SUM(N357:N365)</f>
        <v>0</v>
      </c>
    </row>
    <row r="367" spans="2:14" ht="22.5" customHeight="1">
      <c r="B367" s="458"/>
      <c r="C367" s="587"/>
      <c r="D367" s="592"/>
      <c r="E367" s="570"/>
      <c r="F367" s="458"/>
      <c r="G367" s="282"/>
      <c r="H367" s="280"/>
      <c r="I367" s="917"/>
      <c r="J367" s="904"/>
      <c r="K367" s="917"/>
      <c r="L367" s="917"/>
      <c r="M367" s="421"/>
      <c r="N367" s="512"/>
    </row>
    <row r="368" spans="2:14" ht="22.5" customHeight="1">
      <c r="B368" s="458"/>
      <c r="C368" s="459"/>
      <c r="D368" s="460" t="s">
        <v>159</v>
      </c>
      <c r="E368" s="461"/>
      <c r="F368" s="458"/>
      <c r="G368" s="282"/>
      <c r="H368" s="237"/>
      <c r="I368" s="914"/>
      <c r="J368" s="904"/>
      <c r="K368" s="914"/>
      <c r="L368" s="914"/>
      <c r="M368" s="464"/>
      <c r="N368" s="465"/>
    </row>
    <row r="369" spans="2:14" ht="22.5" customHeight="1">
      <c r="B369" s="458"/>
      <c r="C369" s="287" t="s">
        <v>328</v>
      </c>
      <c r="D369" s="466"/>
      <c r="E369" s="461"/>
      <c r="F369" s="288"/>
      <c r="G369" s="542"/>
      <c r="H369" s="641"/>
      <c r="I369" s="904"/>
      <c r="J369" s="914"/>
      <c r="K369" s="914"/>
      <c r="L369" s="918"/>
      <c r="M369" s="467"/>
      <c r="N369" s="465"/>
    </row>
    <row r="370" spans="2:14" ht="22.5" customHeight="1">
      <c r="B370" s="458">
        <v>1</v>
      </c>
      <c r="C370" s="642" t="s">
        <v>1014</v>
      </c>
      <c r="D370" s="290"/>
      <c r="E370" s="461"/>
      <c r="F370" s="643"/>
      <c r="G370" s="291"/>
      <c r="H370" s="644"/>
      <c r="I370" s="927"/>
      <c r="J370" s="928"/>
      <c r="K370" s="927"/>
      <c r="L370" s="928"/>
      <c r="M370" s="473"/>
      <c r="N370" s="465"/>
    </row>
    <row r="371" spans="2:14" ht="22.5" customHeight="1">
      <c r="B371" s="458"/>
      <c r="C371" s="642" t="s">
        <v>305</v>
      </c>
      <c r="D371" s="290"/>
      <c r="E371" s="461"/>
      <c r="F371" s="293" t="s">
        <v>103</v>
      </c>
      <c r="G371" s="291">
        <v>30</v>
      </c>
      <c r="H371" s="645"/>
      <c r="I371" s="927">
        <f>G371*H371</f>
        <v>0</v>
      </c>
      <c r="J371" s="904"/>
      <c r="K371" s="927">
        <f>G371*J371</f>
        <v>0</v>
      </c>
      <c r="L371" s="927">
        <f>I371+K371</f>
        <v>0</v>
      </c>
      <c r="M371" s="322">
        <f t="shared" ref="M371:M382" si="83">SUM(I371+K371)</f>
        <v>0</v>
      </c>
      <c r="N371" s="479">
        <f t="shared" ref="N371:N382" si="84">(H371+J371)*G371</f>
        <v>0</v>
      </c>
    </row>
    <row r="372" spans="2:14" ht="22.5" customHeight="1">
      <c r="B372" s="458"/>
      <c r="C372" s="646" t="s">
        <v>308</v>
      </c>
      <c r="D372" s="290"/>
      <c r="E372" s="461"/>
      <c r="F372" s="647" t="s">
        <v>107</v>
      </c>
      <c r="G372" s="291">
        <v>1</v>
      </c>
      <c r="H372" s="644"/>
      <c r="I372" s="927">
        <f>G372*H372</f>
        <v>0</v>
      </c>
      <c r="J372" s="904"/>
      <c r="K372" s="927">
        <f>G372*J372</f>
        <v>0</v>
      </c>
      <c r="L372" s="927">
        <f>I372+K372</f>
        <v>0</v>
      </c>
      <c r="M372" s="322">
        <f t="shared" si="83"/>
        <v>0</v>
      </c>
      <c r="N372" s="479">
        <f t="shared" si="84"/>
        <v>0</v>
      </c>
    </row>
    <row r="373" spans="2:14" ht="22.5" customHeight="1">
      <c r="B373" s="458"/>
      <c r="C373" s="646" t="s">
        <v>309</v>
      </c>
      <c r="D373" s="290"/>
      <c r="E373" s="461"/>
      <c r="F373" s="647" t="s">
        <v>107</v>
      </c>
      <c r="G373" s="291">
        <v>1</v>
      </c>
      <c r="H373" s="292"/>
      <c r="I373" s="927">
        <f>G373*H373</f>
        <v>0</v>
      </c>
      <c r="J373" s="904"/>
      <c r="K373" s="927">
        <f>G373*J373</f>
        <v>0</v>
      </c>
      <c r="L373" s="927">
        <f>I373+K373</f>
        <v>0</v>
      </c>
      <c r="M373" s="322">
        <f t="shared" si="83"/>
        <v>0</v>
      </c>
      <c r="N373" s="479">
        <f t="shared" si="84"/>
        <v>0</v>
      </c>
    </row>
    <row r="374" spans="2:14" ht="22.5" customHeight="1">
      <c r="B374" s="458"/>
      <c r="C374" s="646" t="s">
        <v>310</v>
      </c>
      <c r="D374" s="290"/>
      <c r="E374" s="461"/>
      <c r="F374" s="647" t="s">
        <v>107</v>
      </c>
      <c r="G374" s="291">
        <v>1</v>
      </c>
      <c r="H374" s="645"/>
      <c r="I374" s="927">
        <f>G374*H374</f>
        <v>0</v>
      </c>
      <c r="J374" s="904"/>
      <c r="K374" s="927">
        <f>G374*J374</f>
        <v>0</v>
      </c>
      <c r="L374" s="927">
        <f>I374+K374</f>
        <v>0</v>
      </c>
      <c r="M374" s="322">
        <f t="shared" si="83"/>
        <v>0</v>
      </c>
      <c r="N374" s="479">
        <f t="shared" si="84"/>
        <v>0</v>
      </c>
    </row>
    <row r="375" spans="2:14" ht="22.5" customHeight="1">
      <c r="B375" s="458">
        <v>2</v>
      </c>
      <c r="C375" s="642" t="s">
        <v>670</v>
      </c>
      <c r="D375" s="466"/>
      <c r="E375" s="461"/>
      <c r="F375" s="437"/>
      <c r="G375" s="463"/>
      <c r="H375" s="648"/>
      <c r="I375" s="918"/>
      <c r="J375" s="929"/>
      <c r="K375" s="918"/>
      <c r="L375" s="918"/>
      <c r="M375" s="322">
        <f t="shared" si="83"/>
        <v>0</v>
      </c>
      <c r="N375" s="479">
        <f t="shared" si="84"/>
        <v>0</v>
      </c>
    </row>
    <row r="376" spans="2:14" ht="22.5" customHeight="1">
      <c r="B376" s="458"/>
      <c r="C376" s="642" t="s">
        <v>303</v>
      </c>
      <c r="D376" s="290"/>
      <c r="E376" s="461"/>
      <c r="F376" s="294" t="s">
        <v>103</v>
      </c>
      <c r="G376" s="295">
        <v>18</v>
      </c>
      <c r="H376" s="649"/>
      <c r="I376" s="927">
        <f t="shared" ref="I376:I382" si="85">G376*H376</f>
        <v>0</v>
      </c>
      <c r="J376" s="904"/>
      <c r="K376" s="927">
        <f t="shared" ref="K376:K382" si="86">G376*J376</f>
        <v>0</v>
      </c>
      <c r="L376" s="927">
        <f t="shared" ref="L376:L382" si="87">I376+K376</f>
        <v>0</v>
      </c>
      <c r="M376" s="322">
        <f t="shared" si="83"/>
        <v>0</v>
      </c>
      <c r="N376" s="479">
        <f t="shared" si="84"/>
        <v>0</v>
      </c>
    </row>
    <row r="377" spans="2:14" ht="22.5" customHeight="1">
      <c r="B377" s="458"/>
      <c r="C377" s="642" t="s">
        <v>304</v>
      </c>
      <c r="D377" s="290"/>
      <c r="E377" s="461"/>
      <c r="F377" s="294" t="s">
        <v>103</v>
      </c>
      <c r="G377" s="295">
        <v>30</v>
      </c>
      <c r="H377" s="650"/>
      <c r="I377" s="927">
        <f t="shared" si="85"/>
        <v>0</v>
      </c>
      <c r="J377" s="904"/>
      <c r="K377" s="927">
        <f t="shared" si="86"/>
        <v>0</v>
      </c>
      <c r="L377" s="927">
        <f t="shared" si="87"/>
        <v>0</v>
      </c>
      <c r="M377" s="322">
        <f t="shared" si="83"/>
        <v>0</v>
      </c>
      <c r="N377" s="479">
        <f t="shared" si="84"/>
        <v>0</v>
      </c>
    </row>
    <row r="378" spans="2:14" ht="22.5" customHeight="1">
      <c r="B378" s="458"/>
      <c r="C378" s="642" t="s">
        <v>305</v>
      </c>
      <c r="D378" s="290"/>
      <c r="E378" s="461"/>
      <c r="F378" s="294" t="s">
        <v>103</v>
      </c>
      <c r="G378" s="295">
        <v>180</v>
      </c>
      <c r="H378" s="649"/>
      <c r="I378" s="927">
        <f t="shared" si="85"/>
        <v>0</v>
      </c>
      <c r="J378" s="904"/>
      <c r="K378" s="927">
        <f t="shared" si="86"/>
        <v>0</v>
      </c>
      <c r="L378" s="927">
        <f t="shared" si="87"/>
        <v>0</v>
      </c>
      <c r="M378" s="322">
        <f t="shared" ref="M378:M379" si="88">SUM(I378+K378)</f>
        <v>0</v>
      </c>
      <c r="N378" s="479">
        <f t="shared" ref="N378:N379" si="89">(H378+J378)*G378</f>
        <v>0</v>
      </c>
    </row>
    <row r="379" spans="2:14" ht="22.5" customHeight="1">
      <c r="B379" s="458"/>
      <c r="C379" s="642" t="s">
        <v>554</v>
      </c>
      <c r="D379" s="290"/>
      <c r="E379" s="461"/>
      <c r="F379" s="294" t="s">
        <v>103</v>
      </c>
      <c r="G379" s="295">
        <v>90</v>
      </c>
      <c r="H379" s="650"/>
      <c r="I379" s="927">
        <f t="shared" si="85"/>
        <v>0</v>
      </c>
      <c r="J379" s="904"/>
      <c r="K379" s="927">
        <f t="shared" si="86"/>
        <v>0</v>
      </c>
      <c r="L379" s="927">
        <f t="shared" si="87"/>
        <v>0</v>
      </c>
      <c r="M379" s="322">
        <f t="shared" si="88"/>
        <v>0</v>
      </c>
      <c r="N379" s="479">
        <f t="shared" si="89"/>
        <v>0</v>
      </c>
    </row>
    <row r="380" spans="2:14" ht="22.5" customHeight="1">
      <c r="B380" s="458"/>
      <c r="C380" s="646" t="s">
        <v>308</v>
      </c>
      <c r="D380" s="290"/>
      <c r="E380" s="461"/>
      <c r="F380" s="647" t="s">
        <v>107</v>
      </c>
      <c r="G380" s="295">
        <v>1</v>
      </c>
      <c r="H380" s="296"/>
      <c r="I380" s="927">
        <f t="shared" si="85"/>
        <v>0</v>
      </c>
      <c r="J380" s="904"/>
      <c r="K380" s="927">
        <f t="shared" si="86"/>
        <v>0</v>
      </c>
      <c r="L380" s="927">
        <f t="shared" si="87"/>
        <v>0</v>
      </c>
      <c r="M380" s="322">
        <f t="shared" si="83"/>
        <v>0</v>
      </c>
      <c r="N380" s="479">
        <f t="shared" si="84"/>
        <v>0</v>
      </c>
    </row>
    <row r="381" spans="2:14" ht="22.5" customHeight="1">
      <c r="B381" s="458"/>
      <c r="C381" s="646" t="s">
        <v>309</v>
      </c>
      <c r="D381" s="290"/>
      <c r="E381" s="461"/>
      <c r="F381" s="647" t="s">
        <v>107</v>
      </c>
      <c r="G381" s="295">
        <v>1</v>
      </c>
      <c r="H381" s="650"/>
      <c r="I381" s="927">
        <f t="shared" si="85"/>
        <v>0</v>
      </c>
      <c r="J381" s="904"/>
      <c r="K381" s="927">
        <f t="shared" si="86"/>
        <v>0</v>
      </c>
      <c r="L381" s="927">
        <f t="shared" si="87"/>
        <v>0</v>
      </c>
      <c r="M381" s="322">
        <f t="shared" si="83"/>
        <v>0</v>
      </c>
      <c r="N381" s="479">
        <f t="shared" si="84"/>
        <v>0</v>
      </c>
    </row>
    <row r="382" spans="2:14" ht="22.5" customHeight="1">
      <c r="B382" s="458"/>
      <c r="C382" s="646" t="s">
        <v>310</v>
      </c>
      <c r="D382" s="290"/>
      <c r="E382" s="461"/>
      <c r="F382" s="647" t="s">
        <v>107</v>
      </c>
      <c r="G382" s="295">
        <v>1</v>
      </c>
      <c r="H382" s="650"/>
      <c r="I382" s="927">
        <f t="shared" si="85"/>
        <v>0</v>
      </c>
      <c r="J382" s="904"/>
      <c r="K382" s="927">
        <f t="shared" si="86"/>
        <v>0</v>
      </c>
      <c r="L382" s="927">
        <f t="shared" si="87"/>
        <v>0</v>
      </c>
      <c r="M382" s="322">
        <f t="shared" si="83"/>
        <v>0</v>
      </c>
      <c r="N382" s="479">
        <f t="shared" si="84"/>
        <v>0</v>
      </c>
    </row>
    <row r="383" spans="2:14" ht="22.5" customHeight="1">
      <c r="B383" s="458">
        <v>3</v>
      </c>
      <c r="C383" s="469" t="s">
        <v>1015</v>
      </c>
      <c r="D383" s="466"/>
      <c r="E383" s="461"/>
      <c r="F383" s="481"/>
      <c r="G383" s="506"/>
      <c r="H383" s="297"/>
      <c r="I383" s="930"/>
      <c r="J383" s="931"/>
      <c r="K383" s="930"/>
      <c r="L383" s="932"/>
      <c r="N383" s="465"/>
    </row>
    <row r="384" spans="2:14" ht="22.5" customHeight="1">
      <c r="B384" s="458"/>
      <c r="C384" s="1073" t="s">
        <v>145</v>
      </c>
      <c r="D384" s="1074"/>
      <c r="E384" s="461"/>
      <c r="F384" s="437" t="s">
        <v>103</v>
      </c>
      <c r="G384" s="506">
        <v>772</v>
      </c>
      <c r="H384" s="651"/>
      <c r="I384" s="918">
        <f>G384*H384</f>
        <v>0</v>
      </c>
      <c r="J384" s="929"/>
      <c r="K384" s="918">
        <f>G384*J384</f>
        <v>0</v>
      </c>
      <c r="L384" s="918">
        <f>I384+K384</f>
        <v>0</v>
      </c>
      <c r="M384" s="322">
        <f t="shared" ref="M384:M395" si="90">SUM(I384+K384)</f>
        <v>0</v>
      </c>
      <c r="N384" s="479">
        <f t="shared" ref="N384:N395" si="91">(H384+J384)*G384</f>
        <v>0</v>
      </c>
    </row>
    <row r="385" spans="2:15" ht="22.5" customHeight="1">
      <c r="B385" s="458"/>
      <c r="C385" s="1073" t="s">
        <v>146</v>
      </c>
      <c r="D385" s="1074"/>
      <c r="E385" s="461"/>
      <c r="F385" s="437" t="s">
        <v>103</v>
      </c>
      <c r="G385" s="506">
        <v>772</v>
      </c>
      <c r="H385" s="651"/>
      <c r="I385" s="918">
        <f t="shared" ref="I385:I392" si="92">G385*H385</f>
        <v>0</v>
      </c>
      <c r="J385" s="929"/>
      <c r="K385" s="918">
        <f t="shared" ref="K385:K392" si="93">G385*J385</f>
        <v>0</v>
      </c>
      <c r="L385" s="918">
        <f t="shared" ref="L385:L392" si="94">I385+K385</f>
        <v>0</v>
      </c>
      <c r="M385" s="322">
        <f t="shared" si="90"/>
        <v>0</v>
      </c>
      <c r="N385" s="479">
        <f t="shared" si="91"/>
        <v>0</v>
      </c>
    </row>
    <row r="386" spans="2:15" ht="22.5" customHeight="1">
      <c r="B386" s="458"/>
      <c r="C386" s="1073" t="s">
        <v>147</v>
      </c>
      <c r="D386" s="1074"/>
      <c r="E386" s="461"/>
      <c r="F386" s="437" t="s">
        <v>103</v>
      </c>
      <c r="G386" s="506">
        <v>960</v>
      </c>
      <c r="H386" s="651"/>
      <c r="I386" s="918">
        <f t="shared" si="92"/>
        <v>0</v>
      </c>
      <c r="J386" s="929"/>
      <c r="K386" s="918">
        <f t="shared" si="93"/>
        <v>0</v>
      </c>
      <c r="L386" s="918">
        <f t="shared" si="94"/>
        <v>0</v>
      </c>
      <c r="M386" s="322">
        <f t="shared" si="90"/>
        <v>0</v>
      </c>
      <c r="N386" s="479">
        <f t="shared" si="91"/>
        <v>0</v>
      </c>
    </row>
    <row r="387" spans="2:15" ht="22.5" customHeight="1">
      <c r="B387" s="458"/>
      <c r="C387" s="1073" t="s">
        <v>148</v>
      </c>
      <c r="D387" s="1074"/>
      <c r="E387" s="461"/>
      <c r="F387" s="437" t="s">
        <v>103</v>
      </c>
      <c r="G387" s="506">
        <v>486</v>
      </c>
      <c r="H387" s="651"/>
      <c r="I387" s="918">
        <f t="shared" si="92"/>
        <v>0</v>
      </c>
      <c r="J387" s="929"/>
      <c r="K387" s="918">
        <f t="shared" si="93"/>
        <v>0</v>
      </c>
      <c r="L387" s="918">
        <f t="shared" si="94"/>
        <v>0</v>
      </c>
      <c r="M387" s="322">
        <f t="shared" si="90"/>
        <v>0</v>
      </c>
      <c r="N387" s="479">
        <f t="shared" si="91"/>
        <v>0</v>
      </c>
    </row>
    <row r="388" spans="2:15" ht="22.5" customHeight="1">
      <c r="B388" s="458"/>
      <c r="C388" s="1073" t="s">
        <v>141</v>
      </c>
      <c r="D388" s="1074"/>
      <c r="E388" s="461"/>
      <c r="F388" s="437" t="s">
        <v>103</v>
      </c>
      <c r="G388" s="506">
        <v>756</v>
      </c>
      <c r="H388" s="651"/>
      <c r="I388" s="918">
        <f t="shared" si="92"/>
        <v>0</v>
      </c>
      <c r="J388" s="929"/>
      <c r="K388" s="918">
        <f t="shared" si="93"/>
        <v>0</v>
      </c>
      <c r="L388" s="918">
        <f t="shared" si="94"/>
        <v>0</v>
      </c>
      <c r="M388" s="322">
        <f t="shared" si="90"/>
        <v>0</v>
      </c>
      <c r="N388" s="479">
        <f t="shared" si="91"/>
        <v>0</v>
      </c>
    </row>
    <row r="389" spans="2:15" ht="22.5" customHeight="1">
      <c r="B389" s="458"/>
      <c r="C389" s="1073" t="s">
        <v>142</v>
      </c>
      <c r="D389" s="1074"/>
      <c r="E389" s="461"/>
      <c r="F389" s="437" t="s">
        <v>103</v>
      </c>
      <c r="G389" s="506">
        <v>768</v>
      </c>
      <c r="H389" s="651"/>
      <c r="I389" s="918">
        <f t="shared" si="92"/>
        <v>0</v>
      </c>
      <c r="J389" s="929"/>
      <c r="K389" s="918">
        <f t="shared" si="93"/>
        <v>0</v>
      </c>
      <c r="L389" s="918">
        <f t="shared" si="94"/>
        <v>0</v>
      </c>
      <c r="M389" s="322">
        <f t="shared" si="90"/>
        <v>0</v>
      </c>
      <c r="N389" s="479">
        <f t="shared" si="91"/>
        <v>0</v>
      </c>
    </row>
    <row r="390" spans="2:15" ht="22.5" customHeight="1">
      <c r="B390" s="458"/>
      <c r="C390" s="1073" t="s">
        <v>149</v>
      </c>
      <c r="D390" s="1074"/>
      <c r="E390" s="461"/>
      <c r="F390" s="437" t="s">
        <v>103</v>
      </c>
      <c r="G390" s="506">
        <v>972</v>
      </c>
      <c r="H390" s="595"/>
      <c r="I390" s="918">
        <f t="shared" si="92"/>
        <v>0</v>
      </c>
      <c r="J390" s="930"/>
      <c r="K390" s="918">
        <f t="shared" si="93"/>
        <v>0</v>
      </c>
      <c r="L390" s="918">
        <f t="shared" si="94"/>
        <v>0</v>
      </c>
      <c r="M390" s="322">
        <f t="shared" si="90"/>
        <v>0</v>
      </c>
      <c r="N390" s="479">
        <f t="shared" si="91"/>
        <v>0</v>
      </c>
    </row>
    <row r="391" spans="2:15" ht="22.5" customHeight="1">
      <c r="B391" s="458"/>
      <c r="C391" s="1073" t="s">
        <v>143</v>
      </c>
      <c r="D391" s="1074"/>
      <c r="E391" s="461"/>
      <c r="F391" s="437" t="s">
        <v>103</v>
      </c>
      <c r="G391" s="506">
        <v>204</v>
      </c>
      <c r="H391" s="595"/>
      <c r="I391" s="918">
        <f t="shared" si="92"/>
        <v>0</v>
      </c>
      <c r="J391" s="918"/>
      <c r="K391" s="918">
        <f t="shared" si="93"/>
        <v>0</v>
      </c>
      <c r="L391" s="918">
        <f t="shared" si="94"/>
        <v>0</v>
      </c>
      <c r="M391" s="322">
        <f t="shared" si="90"/>
        <v>0</v>
      </c>
      <c r="N391" s="479">
        <f t="shared" si="91"/>
        <v>0</v>
      </c>
    </row>
    <row r="392" spans="2:15" ht="22.5" customHeight="1">
      <c r="B392" s="458"/>
      <c r="C392" s="652" t="s">
        <v>176</v>
      </c>
      <c r="D392" s="466"/>
      <c r="E392" s="461"/>
      <c r="F392" s="438" t="s">
        <v>107</v>
      </c>
      <c r="G392" s="506">
        <v>1</v>
      </c>
      <c r="H392" s="653"/>
      <c r="I392" s="918">
        <f t="shared" si="92"/>
        <v>0</v>
      </c>
      <c r="J392" s="933"/>
      <c r="K392" s="918">
        <f t="shared" si="93"/>
        <v>0</v>
      </c>
      <c r="L392" s="918">
        <f t="shared" si="94"/>
        <v>0</v>
      </c>
      <c r="M392" s="322">
        <f t="shared" si="90"/>
        <v>0</v>
      </c>
      <c r="N392" s="479">
        <f t="shared" si="91"/>
        <v>0</v>
      </c>
    </row>
    <row r="393" spans="2:15" ht="22.5" customHeight="1">
      <c r="B393" s="458"/>
      <c r="C393" s="652" t="s">
        <v>177</v>
      </c>
      <c r="D393" s="466"/>
      <c r="E393" s="461"/>
      <c r="F393" s="438" t="s">
        <v>107</v>
      </c>
      <c r="G393" s="506">
        <v>1</v>
      </c>
      <c r="H393" s="653"/>
      <c r="I393" s="918">
        <f>G393*H393</f>
        <v>0</v>
      </c>
      <c r="J393" s="933"/>
      <c r="K393" s="918">
        <f>G393*J393</f>
        <v>0</v>
      </c>
      <c r="L393" s="918">
        <f>I393+K393</f>
        <v>0</v>
      </c>
      <c r="M393" s="322">
        <f t="shared" si="90"/>
        <v>0</v>
      </c>
      <c r="N393" s="479">
        <f t="shared" si="91"/>
        <v>0</v>
      </c>
    </row>
    <row r="394" spans="2:15" ht="22.5" customHeight="1">
      <c r="B394" s="458"/>
      <c r="C394" s="652" t="s">
        <v>174</v>
      </c>
      <c r="D394" s="466"/>
      <c r="E394" s="461"/>
      <c r="F394" s="438" t="s">
        <v>107</v>
      </c>
      <c r="G394" s="506">
        <v>1</v>
      </c>
      <c r="H394" s="653"/>
      <c r="I394" s="918">
        <f>G394*H394</f>
        <v>0</v>
      </c>
      <c r="J394" s="933"/>
      <c r="K394" s="918">
        <f>G394*J394</f>
        <v>0</v>
      </c>
      <c r="L394" s="918">
        <f>I394+K394</f>
        <v>0</v>
      </c>
      <c r="M394" s="322">
        <f t="shared" si="90"/>
        <v>0</v>
      </c>
      <c r="N394" s="479">
        <f t="shared" si="91"/>
        <v>0</v>
      </c>
    </row>
    <row r="395" spans="2:15" ht="22.5" customHeight="1">
      <c r="B395" s="458">
        <v>4</v>
      </c>
      <c r="C395" s="469" t="s">
        <v>671</v>
      </c>
      <c r="D395" s="466"/>
      <c r="E395" s="461"/>
      <c r="F395" s="439"/>
      <c r="G395" s="506"/>
      <c r="H395" s="654"/>
      <c r="I395" s="918"/>
      <c r="J395" s="934"/>
      <c r="K395" s="918"/>
      <c r="L395" s="935"/>
      <c r="M395" s="322">
        <f t="shared" si="90"/>
        <v>0</v>
      </c>
      <c r="N395" s="479">
        <f t="shared" si="91"/>
        <v>0</v>
      </c>
    </row>
    <row r="396" spans="2:15" ht="22.5" customHeight="1">
      <c r="B396" s="458"/>
      <c r="C396" s="1073" t="s">
        <v>143</v>
      </c>
      <c r="D396" s="1074"/>
      <c r="E396" s="461"/>
      <c r="F396" s="437" t="s">
        <v>35</v>
      </c>
      <c r="G396" s="506">
        <v>3</v>
      </c>
      <c r="H396" s="265"/>
      <c r="I396" s="936">
        <f>G396*H396</f>
        <v>0</v>
      </c>
      <c r="J396" s="937"/>
      <c r="K396" s="930">
        <f>G396*J396</f>
        <v>0</v>
      </c>
      <c r="L396" s="932">
        <f>I396+K396</f>
        <v>0</v>
      </c>
      <c r="M396" s="322">
        <f t="shared" ref="M396" si="95">SUM(I396+K396)</f>
        <v>0</v>
      </c>
      <c r="N396" s="479">
        <f t="shared" ref="N396" si="96">(H396+J396)*G396</f>
        <v>0</v>
      </c>
    </row>
    <row r="397" spans="2:15" ht="22.5" customHeight="1">
      <c r="B397" s="458"/>
      <c r="C397" s="1073" t="s">
        <v>149</v>
      </c>
      <c r="D397" s="1074"/>
      <c r="E397" s="461"/>
      <c r="F397" s="437" t="s">
        <v>35</v>
      </c>
      <c r="G397" s="506">
        <v>8</v>
      </c>
      <c r="H397" s="265"/>
      <c r="I397" s="936">
        <f t="shared" ref="I397:I401" si="97">G397*H397</f>
        <v>0</v>
      </c>
      <c r="J397" s="937"/>
      <c r="K397" s="930">
        <f t="shared" ref="K397:K401" si="98">G397*J397</f>
        <v>0</v>
      </c>
      <c r="L397" s="932">
        <f t="shared" ref="L397:L401" si="99">I397+K397</f>
        <v>0</v>
      </c>
      <c r="M397" s="573"/>
      <c r="N397" s="479"/>
    </row>
    <row r="398" spans="2:15" ht="22.5" customHeight="1">
      <c r="B398" s="458"/>
      <c r="C398" s="1073" t="s">
        <v>142</v>
      </c>
      <c r="D398" s="1074"/>
      <c r="E398" s="461"/>
      <c r="F398" s="437" t="s">
        <v>35</v>
      </c>
      <c r="G398" s="506">
        <v>12</v>
      </c>
      <c r="H398" s="265"/>
      <c r="I398" s="936">
        <f t="shared" si="97"/>
        <v>0</v>
      </c>
      <c r="J398" s="937"/>
      <c r="K398" s="930">
        <f t="shared" si="98"/>
        <v>0</v>
      </c>
      <c r="L398" s="932">
        <f t="shared" si="99"/>
        <v>0</v>
      </c>
      <c r="M398" s="322">
        <f>SUM(I398+K398)</f>
        <v>0</v>
      </c>
      <c r="N398" s="479">
        <f>(H398+J398)*G398</f>
        <v>0</v>
      </c>
      <c r="O398" s="524" t="s">
        <v>682</v>
      </c>
    </row>
    <row r="399" spans="2:15" ht="22.5" customHeight="1">
      <c r="B399" s="458"/>
      <c r="C399" s="1073" t="s">
        <v>141</v>
      </c>
      <c r="D399" s="1074"/>
      <c r="E399" s="461"/>
      <c r="F399" s="437" t="s">
        <v>35</v>
      </c>
      <c r="G399" s="506">
        <v>40</v>
      </c>
      <c r="H399" s="265"/>
      <c r="I399" s="936">
        <f t="shared" si="97"/>
        <v>0</v>
      </c>
      <c r="J399" s="937"/>
      <c r="K399" s="930">
        <f t="shared" si="98"/>
        <v>0</v>
      </c>
      <c r="L399" s="932">
        <f t="shared" si="99"/>
        <v>0</v>
      </c>
      <c r="M399" s="322"/>
      <c r="N399" s="479"/>
    </row>
    <row r="400" spans="2:15" ht="22.5" customHeight="1">
      <c r="B400" s="458"/>
      <c r="C400" s="1073" t="s">
        <v>147</v>
      </c>
      <c r="D400" s="1074"/>
      <c r="E400" s="461"/>
      <c r="F400" s="437" t="s">
        <v>35</v>
      </c>
      <c r="G400" s="506">
        <v>7</v>
      </c>
      <c r="H400" s="265"/>
      <c r="I400" s="936">
        <f t="shared" si="97"/>
        <v>0</v>
      </c>
      <c r="J400" s="937"/>
      <c r="K400" s="930">
        <f t="shared" si="98"/>
        <v>0</v>
      </c>
      <c r="L400" s="932">
        <f t="shared" si="99"/>
        <v>0</v>
      </c>
      <c r="M400" s="322"/>
      <c r="N400" s="479"/>
    </row>
    <row r="401" spans="2:14" ht="22.5" customHeight="1">
      <c r="B401" s="458"/>
      <c r="C401" s="1073" t="s">
        <v>145</v>
      </c>
      <c r="D401" s="1074"/>
      <c r="E401" s="461"/>
      <c r="F401" s="437" t="s">
        <v>35</v>
      </c>
      <c r="G401" s="506">
        <v>5</v>
      </c>
      <c r="H401" s="265"/>
      <c r="I401" s="936">
        <f t="shared" si="97"/>
        <v>0</v>
      </c>
      <c r="J401" s="937"/>
      <c r="K401" s="930">
        <f t="shared" si="98"/>
        <v>0</v>
      </c>
      <c r="L401" s="932">
        <f t="shared" si="99"/>
        <v>0</v>
      </c>
      <c r="M401" s="322"/>
      <c r="N401" s="479"/>
    </row>
    <row r="402" spans="2:14" ht="22.5" customHeight="1">
      <c r="B402" s="458">
        <v>5</v>
      </c>
      <c r="C402" s="469" t="s">
        <v>672</v>
      </c>
      <c r="D402" s="466"/>
      <c r="E402" s="461"/>
      <c r="F402" s="439"/>
      <c r="G402" s="506"/>
      <c r="H402" s="298"/>
      <c r="I402" s="936"/>
      <c r="J402" s="937"/>
      <c r="K402" s="930"/>
      <c r="L402" s="932"/>
      <c r="M402" s="322"/>
      <c r="N402" s="479"/>
    </row>
    <row r="403" spans="2:14" ht="22.5" customHeight="1">
      <c r="B403" s="458"/>
      <c r="C403" s="1073" t="s">
        <v>145</v>
      </c>
      <c r="D403" s="1074"/>
      <c r="E403" s="461"/>
      <c r="F403" s="437" t="s">
        <v>35</v>
      </c>
      <c r="G403" s="506">
        <v>38</v>
      </c>
      <c r="H403" s="265"/>
      <c r="I403" s="936">
        <f>G403*H403</f>
        <v>0</v>
      </c>
      <c r="J403" s="937"/>
      <c r="K403" s="930">
        <f>G403*J403</f>
        <v>0</v>
      </c>
      <c r="L403" s="932">
        <f>I403+K403</f>
        <v>0</v>
      </c>
      <c r="M403" s="322"/>
      <c r="N403" s="479"/>
    </row>
    <row r="404" spans="2:14" ht="22.5" customHeight="1">
      <c r="B404" s="458"/>
      <c r="C404" s="1073" t="s">
        <v>146</v>
      </c>
      <c r="D404" s="1074"/>
      <c r="E404" s="461"/>
      <c r="F404" s="437" t="s">
        <v>35</v>
      </c>
      <c r="G404" s="506">
        <v>1</v>
      </c>
      <c r="H404" s="265"/>
      <c r="I404" s="936">
        <f>G404*H404</f>
        <v>0</v>
      </c>
      <c r="J404" s="937"/>
      <c r="K404" s="930">
        <f>G404*J404</f>
        <v>0</v>
      </c>
      <c r="L404" s="932">
        <f>I404+K404</f>
        <v>0</v>
      </c>
      <c r="M404" s="322"/>
      <c r="N404" s="479"/>
    </row>
    <row r="405" spans="2:14" ht="22.5" customHeight="1">
      <c r="B405" s="458">
        <v>6</v>
      </c>
      <c r="C405" s="469" t="s">
        <v>673</v>
      </c>
      <c r="D405" s="466"/>
      <c r="E405" s="461"/>
      <c r="F405" s="481"/>
      <c r="G405" s="506"/>
      <c r="H405" s="299"/>
      <c r="I405" s="930"/>
      <c r="J405" s="931"/>
      <c r="K405" s="930"/>
      <c r="L405" s="932"/>
      <c r="M405" s="322"/>
      <c r="N405" s="479"/>
    </row>
    <row r="406" spans="2:14" ht="22.5" customHeight="1">
      <c r="B406" s="458"/>
      <c r="C406" s="1073" t="s">
        <v>143</v>
      </c>
      <c r="D406" s="1074"/>
      <c r="E406" s="461"/>
      <c r="F406" s="437" t="s">
        <v>35</v>
      </c>
      <c r="G406" s="506">
        <v>1</v>
      </c>
      <c r="H406" s="265"/>
      <c r="I406" s="936">
        <f>G406*H406</f>
        <v>0</v>
      </c>
      <c r="J406" s="937"/>
      <c r="K406" s="930">
        <f>G406*J406</f>
        <v>0</v>
      </c>
      <c r="L406" s="932">
        <f>I406+K406</f>
        <v>0</v>
      </c>
      <c r="M406" s="322"/>
      <c r="N406" s="479"/>
    </row>
    <row r="407" spans="2:14" ht="22.5" customHeight="1">
      <c r="B407" s="458">
        <v>7</v>
      </c>
      <c r="C407" s="469" t="s">
        <v>672</v>
      </c>
      <c r="D407" s="466"/>
      <c r="E407" s="461"/>
      <c r="F407" s="437"/>
      <c r="G407" s="506"/>
      <c r="H407" s="265"/>
      <c r="I407" s="936"/>
      <c r="J407" s="937"/>
      <c r="K407" s="930"/>
      <c r="L407" s="932"/>
      <c r="M407" s="322"/>
      <c r="N407" s="479"/>
    </row>
    <row r="408" spans="2:14" ht="22.5" customHeight="1">
      <c r="B408" s="458"/>
      <c r="C408" s="1073" t="s">
        <v>143</v>
      </c>
      <c r="D408" s="1074"/>
      <c r="E408" s="461"/>
      <c r="F408" s="437" t="s">
        <v>35</v>
      </c>
      <c r="G408" s="506">
        <v>5</v>
      </c>
      <c r="H408" s="265"/>
      <c r="I408" s="936">
        <f>G408*H408</f>
        <v>0</v>
      </c>
      <c r="J408" s="937"/>
      <c r="K408" s="930">
        <f>G408*J408</f>
        <v>0</v>
      </c>
      <c r="L408" s="932">
        <f>I408+K408</f>
        <v>0</v>
      </c>
      <c r="M408" s="322"/>
      <c r="N408" s="479"/>
    </row>
    <row r="409" spans="2:14" ht="22.5" customHeight="1">
      <c r="B409" s="458">
        <v>8</v>
      </c>
      <c r="C409" s="469" t="s">
        <v>675</v>
      </c>
      <c r="D409" s="466"/>
      <c r="E409" s="461"/>
      <c r="F409" s="439"/>
      <c r="G409" s="506"/>
      <c r="H409" s="298"/>
      <c r="I409" s="936"/>
      <c r="J409" s="937"/>
      <c r="K409" s="930"/>
      <c r="L409" s="932"/>
      <c r="M409" s="322"/>
      <c r="N409" s="479"/>
    </row>
    <row r="410" spans="2:14" ht="22.5" customHeight="1">
      <c r="B410" s="458"/>
      <c r="C410" s="1073" t="s">
        <v>143</v>
      </c>
      <c r="D410" s="1074"/>
      <c r="E410" s="461"/>
      <c r="F410" s="437" t="s">
        <v>35</v>
      </c>
      <c r="G410" s="506">
        <f>1+2+3</f>
        <v>6</v>
      </c>
      <c r="H410" s="265"/>
      <c r="I410" s="936">
        <f>G410*H410</f>
        <v>0</v>
      </c>
      <c r="J410" s="937"/>
      <c r="K410" s="930">
        <f>G410*J410</f>
        <v>0</v>
      </c>
      <c r="L410" s="932">
        <f>I410+K410</f>
        <v>0</v>
      </c>
      <c r="M410" s="322"/>
      <c r="N410" s="479"/>
    </row>
    <row r="411" spans="2:14" ht="22.5" customHeight="1">
      <c r="B411" s="458">
        <v>9</v>
      </c>
      <c r="C411" s="469" t="s">
        <v>676</v>
      </c>
      <c r="D411" s="466"/>
      <c r="E411" s="461"/>
      <c r="F411" s="437"/>
      <c r="G411" s="506"/>
      <c r="H411" s="265"/>
      <c r="I411" s="936"/>
      <c r="J411" s="937"/>
      <c r="K411" s="930"/>
      <c r="L411" s="932"/>
      <c r="M411" s="322"/>
      <c r="N411" s="479"/>
    </row>
    <row r="412" spans="2:14" ht="22.5" customHeight="1">
      <c r="B412" s="458"/>
      <c r="C412" s="1073" t="s">
        <v>178</v>
      </c>
      <c r="D412" s="1074"/>
      <c r="E412" s="461"/>
      <c r="F412" s="437" t="s">
        <v>35</v>
      </c>
      <c r="G412" s="506">
        <v>1</v>
      </c>
      <c r="H412" s="265"/>
      <c r="I412" s="936">
        <f>G412*H412</f>
        <v>0</v>
      </c>
      <c r="J412" s="937"/>
      <c r="K412" s="930">
        <f>G412*J412</f>
        <v>0</v>
      </c>
      <c r="L412" s="932">
        <f>I412+K412</f>
        <v>0</v>
      </c>
      <c r="M412" s="322"/>
      <c r="N412" s="479"/>
    </row>
    <row r="413" spans="2:14" ht="22.5" customHeight="1">
      <c r="B413" s="458"/>
      <c r="C413" s="1073" t="s">
        <v>143</v>
      </c>
      <c r="D413" s="1074"/>
      <c r="E413" s="461"/>
      <c r="F413" s="437" t="s">
        <v>35</v>
      </c>
      <c r="G413" s="506">
        <f>2+2+3</f>
        <v>7</v>
      </c>
      <c r="H413" s="265"/>
      <c r="I413" s="936">
        <f>G413*H413</f>
        <v>0</v>
      </c>
      <c r="J413" s="937"/>
      <c r="K413" s="930">
        <f>G413*J413</f>
        <v>0</v>
      </c>
      <c r="L413" s="932">
        <f>I413+K413</f>
        <v>0</v>
      </c>
      <c r="M413" s="322"/>
      <c r="N413" s="479"/>
    </row>
    <row r="414" spans="2:14" ht="22.5" customHeight="1">
      <c r="B414" s="458">
        <v>10</v>
      </c>
      <c r="C414" s="469" t="s">
        <v>677</v>
      </c>
      <c r="D414" s="466"/>
      <c r="E414" s="461"/>
      <c r="F414" s="437"/>
      <c r="G414" s="506"/>
      <c r="H414" s="265"/>
      <c r="I414" s="936"/>
      <c r="J414" s="937"/>
      <c r="K414" s="930"/>
      <c r="L414" s="932"/>
      <c r="M414" s="322"/>
      <c r="N414" s="479"/>
    </row>
    <row r="415" spans="2:14" ht="22.5" customHeight="1">
      <c r="B415" s="458"/>
      <c r="C415" s="1073" t="s">
        <v>178</v>
      </c>
      <c r="D415" s="1074"/>
      <c r="E415" s="461"/>
      <c r="F415" s="437" t="s">
        <v>35</v>
      </c>
      <c r="G415" s="506">
        <v>2</v>
      </c>
      <c r="H415" s="265"/>
      <c r="I415" s="936">
        <f>G415*H415</f>
        <v>0</v>
      </c>
      <c r="J415" s="937"/>
      <c r="K415" s="930">
        <f>G415*J415</f>
        <v>0</v>
      </c>
      <c r="L415" s="932">
        <f>I415+K415</f>
        <v>0</v>
      </c>
      <c r="M415" s="322"/>
      <c r="N415" s="479"/>
    </row>
    <row r="416" spans="2:14" ht="22.5" customHeight="1">
      <c r="B416" s="458"/>
      <c r="C416" s="1073" t="s">
        <v>150</v>
      </c>
      <c r="D416" s="1074"/>
      <c r="E416" s="461"/>
      <c r="F416" s="437" t="s">
        <v>35</v>
      </c>
      <c r="G416" s="506">
        <v>1</v>
      </c>
      <c r="H416" s="265"/>
      <c r="I416" s="936">
        <f>G416*H416</f>
        <v>0</v>
      </c>
      <c r="J416" s="937"/>
      <c r="K416" s="930">
        <f>G416*J416</f>
        <v>0</v>
      </c>
      <c r="L416" s="932">
        <f>I416+K416</f>
        <v>0</v>
      </c>
      <c r="M416" s="322"/>
      <c r="N416" s="479"/>
    </row>
    <row r="417" spans="2:14" ht="22.5" customHeight="1">
      <c r="B417" s="458"/>
      <c r="C417" s="1073" t="s">
        <v>143</v>
      </c>
      <c r="D417" s="1074"/>
      <c r="E417" s="461"/>
      <c r="F417" s="437" t="s">
        <v>35</v>
      </c>
      <c r="G417" s="655">
        <f>2+3+3</f>
        <v>8</v>
      </c>
      <c r="H417" s="265"/>
      <c r="I417" s="936">
        <f>G417*H417</f>
        <v>0</v>
      </c>
      <c r="J417" s="937"/>
      <c r="K417" s="930">
        <f>G417*J417</f>
        <v>0</v>
      </c>
      <c r="L417" s="932">
        <f>I417+K417</f>
        <v>0</v>
      </c>
      <c r="M417" s="322"/>
      <c r="N417" s="479"/>
    </row>
    <row r="418" spans="2:14" ht="22.5" customHeight="1">
      <c r="B418" s="458">
        <v>11</v>
      </c>
      <c r="C418" s="469" t="s">
        <v>144</v>
      </c>
      <c r="D418" s="466"/>
      <c r="E418" s="461"/>
      <c r="F418" s="437"/>
      <c r="G418" s="506"/>
      <c r="H418" s="265"/>
      <c r="I418" s="936"/>
      <c r="J418" s="937"/>
      <c r="K418" s="930"/>
      <c r="L418" s="932"/>
      <c r="M418" s="322"/>
      <c r="N418" s="479"/>
    </row>
    <row r="419" spans="2:14" ht="22.5" customHeight="1">
      <c r="B419" s="458"/>
      <c r="C419" s="1073" t="s">
        <v>143</v>
      </c>
      <c r="D419" s="1074"/>
      <c r="E419" s="461"/>
      <c r="F419" s="437" t="s">
        <v>35</v>
      </c>
      <c r="G419" s="506">
        <f>2+2+3+3</f>
        <v>10</v>
      </c>
      <c r="H419" s="265"/>
      <c r="I419" s="936">
        <f>G419*H419</f>
        <v>0</v>
      </c>
      <c r="J419" s="937"/>
      <c r="K419" s="930">
        <f>G419*J419</f>
        <v>0</v>
      </c>
      <c r="L419" s="932">
        <f>I419+K419</f>
        <v>0</v>
      </c>
      <c r="M419" s="322"/>
      <c r="N419" s="479"/>
    </row>
    <row r="420" spans="2:14" ht="22.5" customHeight="1">
      <c r="B420" s="458">
        <v>12</v>
      </c>
      <c r="C420" s="469" t="s">
        <v>678</v>
      </c>
      <c r="D420" s="466"/>
      <c r="E420" s="461"/>
      <c r="F420" s="437"/>
      <c r="G420" s="506"/>
      <c r="H420" s="265"/>
      <c r="I420" s="936"/>
      <c r="J420" s="937"/>
      <c r="K420" s="930"/>
      <c r="L420" s="932"/>
      <c r="M420" s="322"/>
      <c r="N420" s="479"/>
    </row>
    <row r="421" spans="2:14" ht="22.5" customHeight="1">
      <c r="B421" s="458"/>
      <c r="C421" s="1073" t="s">
        <v>143</v>
      </c>
      <c r="D421" s="1074"/>
      <c r="E421" s="461"/>
      <c r="F421" s="437" t="s">
        <v>35</v>
      </c>
      <c r="G421" s="506">
        <v>3</v>
      </c>
      <c r="H421" s="265"/>
      <c r="I421" s="936">
        <f>G421*H421</f>
        <v>0</v>
      </c>
      <c r="J421" s="937"/>
      <c r="K421" s="930">
        <f>G421*J421</f>
        <v>0</v>
      </c>
      <c r="L421" s="932">
        <f>I421+K421</f>
        <v>0</v>
      </c>
      <c r="M421" s="322"/>
      <c r="N421" s="479"/>
    </row>
    <row r="422" spans="2:14" ht="22.5" customHeight="1">
      <c r="B422" s="458">
        <v>13</v>
      </c>
      <c r="C422" s="469" t="s">
        <v>679</v>
      </c>
      <c r="D422" s="466"/>
      <c r="E422" s="461"/>
      <c r="F422" s="437"/>
      <c r="G422" s="506"/>
      <c r="H422" s="265"/>
      <c r="I422" s="936"/>
      <c r="J422" s="937"/>
      <c r="K422" s="930"/>
      <c r="L422" s="932"/>
      <c r="M422" s="322"/>
      <c r="N422" s="479"/>
    </row>
    <row r="423" spans="2:14" ht="22.5" customHeight="1">
      <c r="B423" s="458"/>
      <c r="C423" s="1073" t="s">
        <v>145</v>
      </c>
      <c r="D423" s="1074"/>
      <c r="E423" s="461"/>
      <c r="F423" s="437" t="s">
        <v>35</v>
      </c>
      <c r="G423" s="506">
        <v>1</v>
      </c>
      <c r="H423" s="265"/>
      <c r="I423" s="936">
        <f>G423*H423</f>
        <v>0</v>
      </c>
      <c r="J423" s="937"/>
      <c r="K423" s="930">
        <f>G423*J423</f>
        <v>0</v>
      </c>
      <c r="L423" s="932">
        <f>I423+K423</f>
        <v>0</v>
      </c>
      <c r="M423" s="322"/>
      <c r="N423" s="479"/>
    </row>
    <row r="424" spans="2:14" ht="22.5" customHeight="1">
      <c r="B424" s="458">
        <v>14</v>
      </c>
      <c r="C424" s="469" t="s">
        <v>680</v>
      </c>
      <c r="D424" s="466"/>
      <c r="E424" s="461"/>
      <c r="F424" s="437"/>
      <c r="G424" s="506"/>
      <c r="H424" s="265"/>
      <c r="I424" s="936"/>
      <c r="J424" s="937"/>
      <c r="K424" s="930"/>
      <c r="L424" s="932"/>
      <c r="M424" s="322"/>
      <c r="N424" s="479"/>
    </row>
    <row r="425" spans="2:14" ht="22.5" customHeight="1">
      <c r="B425" s="458"/>
      <c r="C425" s="1073" t="s">
        <v>143</v>
      </c>
      <c r="D425" s="1074"/>
      <c r="E425" s="461"/>
      <c r="F425" s="437" t="s">
        <v>35</v>
      </c>
      <c r="G425" s="506">
        <f>2</f>
        <v>2</v>
      </c>
      <c r="H425" s="265"/>
      <c r="I425" s="936">
        <f>G425*H425</f>
        <v>0</v>
      </c>
      <c r="J425" s="937"/>
      <c r="K425" s="930">
        <f>G425*J425</f>
        <v>0</v>
      </c>
      <c r="L425" s="932">
        <f>I425+K425</f>
        <v>0</v>
      </c>
      <c r="M425" s="322"/>
      <c r="N425" s="479"/>
    </row>
    <row r="426" spans="2:14" ht="22.5" customHeight="1">
      <c r="B426" s="458"/>
      <c r="C426" s="469" t="s">
        <v>674</v>
      </c>
      <c r="D426" s="466"/>
      <c r="E426" s="461"/>
      <c r="F426" s="440"/>
      <c r="G426" s="506"/>
      <c r="H426" s="298"/>
      <c r="I426" s="936"/>
      <c r="J426" s="937"/>
      <c r="K426" s="930"/>
      <c r="L426" s="932"/>
      <c r="M426" s="322"/>
      <c r="N426" s="479"/>
    </row>
    <row r="427" spans="2:14" ht="22.5" customHeight="1">
      <c r="B427" s="458"/>
      <c r="C427" s="1073" t="s">
        <v>143</v>
      </c>
      <c r="D427" s="1074"/>
      <c r="E427" s="461"/>
      <c r="F427" s="437" t="s">
        <v>35</v>
      </c>
      <c r="G427" s="506">
        <v>1</v>
      </c>
      <c r="H427" s="265"/>
      <c r="I427" s="936">
        <f>G427*H427</f>
        <v>0</v>
      </c>
      <c r="J427" s="937"/>
      <c r="K427" s="930">
        <f>G427*J427</f>
        <v>0</v>
      </c>
      <c r="L427" s="932">
        <f>I427+K427</f>
        <v>0</v>
      </c>
      <c r="M427" s="322"/>
      <c r="N427" s="479"/>
    </row>
    <row r="428" spans="2:14" ht="22.5" customHeight="1">
      <c r="B428" s="458">
        <v>15</v>
      </c>
      <c r="C428" s="1075" t="s">
        <v>681</v>
      </c>
      <c r="D428" s="1076"/>
      <c r="E428" s="1077"/>
      <c r="F428" s="437" t="s">
        <v>107</v>
      </c>
      <c r="G428" s="506">
        <v>3</v>
      </c>
      <c r="H428" s="300"/>
      <c r="I428" s="936">
        <f>G428*H428</f>
        <v>0</v>
      </c>
      <c r="J428" s="936"/>
      <c r="K428" s="930">
        <f>G428*J428</f>
        <v>0</v>
      </c>
      <c r="L428" s="932">
        <f>I428+K428</f>
        <v>0</v>
      </c>
      <c r="M428" s="322"/>
      <c r="N428" s="479"/>
    </row>
    <row r="429" spans="2:14" ht="22.5" customHeight="1">
      <c r="B429" s="458">
        <v>16</v>
      </c>
      <c r="C429" s="1075" t="s">
        <v>717</v>
      </c>
      <c r="D429" s="1076"/>
      <c r="E429" s="1077"/>
      <c r="F429" s="437" t="s">
        <v>107</v>
      </c>
      <c r="G429" s="506">
        <v>1</v>
      </c>
      <c r="H429" s="300"/>
      <c r="I429" s="936">
        <f>G429*H429</f>
        <v>0</v>
      </c>
      <c r="J429" s="936"/>
      <c r="K429" s="930">
        <f>G429*J429</f>
        <v>0</v>
      </c>
      <c r="L429" s="932">
        <f>I429+K429</f>
        <v>0</v>
      </c>
      <c r="M429" s="322"/>
      <c r="N429" s="479"/>
    </row>
    <row r="430" spans="2:14" ht="22.5" customHeight="1">
      <c r="B430" s="458">
        <v>1.7</v>
      </c>
      <c r="C430" s="656" t="s">
        <v>1320</v>
      </c>
      <c r="D430" s="657"/>
      <c r="E430" s="658"/>
      <c r="F430" s="659" t="s">
        <v>35</v>
      </c>
      <c r="G430" s="301">
        <v>2</v>
      </c>
      <c r="H430" s="660"/>
      <c r="I430" s="930">
        <f t="shared" ref="I430" si="100">G430*H430</f>
        <v>0</v>
      </c>
      <c r="J430" s="918"/>
      <c r="K430" s="930">
        <f t="shared" ref="K430" si="101">G430*J430</f>
        <v>0</v>
      </c>
      <c r="L430" s="935">
        <f t="shared" ref="L430" si="102">I430+K430</f>
        <v>0</v>
      </c>
      <c r="M430" s="322"/>
      <c r="N430" s="479"/>
    </row>
    <row r="431" spans="2:14" ht="22.5" customHeight="1">
      <c r="B431" s="458"/>
      <c r="C431" s="656" t="s">
        <v>1367</v>
      </c>
      <c r="D431" s="661"/>
      <c r="E431" s="658"/>
      <c r="F431" s="659"/>
      <c r="G431" s="302"/>
      <c r="H431" s="303"/>
      <c r="I431" s="938"/>
      <c r="J431" s="939"/>
      <c r="K431" s="938"/>
      <c r="L431" s="940"/>
      <c r="M431" s="322"/>
      <c r="N431" s="479"/>
    </row>
    <row r="432" spans="2:14" ht="22.5" customHeight="1">
      <c r="B432" s="458">
        <v>1.8</v>
      </c>
      <c r="C432" s="656" t="s">
        <v>1321</v>
      </c>
      <c r="D432" s="661"/>
      <c r="E432" s="658"/>
      <c r="F432" s="659" t="s">
        <v>35</v>
      </c>
      <c r="G432" s="301">
        <v>1</v>
      </c>
      <c r="H432" s="660"/>
      <c r="I432" s="930">
        <f t="shared" ref="I432" si="103">G432*H432</f>
        <v>0</v>
      </c>
      <c r="J432" s="918"/>
      <c r="K432" s="930">
        <f t="shared" ref="K432" si="104">G432*J432</f>
        <v>0</v>
      </c>
      <c r="L432" s="935">
        <f t="shared" ref="L432" si="105">I432+K432</f>
        <v>0</v>
      </c>
      <c r="M432" s="322"/>
      <c r="N432" s="479"/>
    </row>
    <row r="433" spans="2:15" ht="22.5" customHeight="1">
      <c r="B433" s="458"/>
      <c r="C433" s="656" t="s">
        <v>1016</v>
      </c>
      <c r="D433" s="661"/>
      <c r="E433" s="658"/>
      <c r="F433" s="659"/>
      <c r="G433" s="302"/>
      <c r="H433" s="303"/>
      <c r="I433" s="938"/>
      <c r="J433" s="939"/>
      <c r="K433" s="938"/>
      <c r="L433" s="940"/>
      <c r="M433" s="322"/>
      <c r="N433" s="479"/>
    </row>
    <row r="434" spans="2:15" ht="22.5" customHeight="1">
      <c r="B434" s="458"/>
      <c r="C434" s="656" t="s">
        <v>1368</v>
      </c>
      <c r="D434" s="661"/>
      <c r="E434" s="658"/>
      <c r="F434" s="659"/>
      <c r="G434" s="238"/>
      <c r="H434" s="239"/>
      <c r="I434" s="941"/>
      <c r="J434" s="942"/>
      <c r="K434" s="941"/>
      <c r="L434" s="940"/>
      <c r="M434" s="322"/>
      <c r="N434" s="479"/>
    </row>
    <row r="435" spans="2:15" ht="22.5" customHeight="1">
      <c r="B435" s="508"/>
      <c r="C435" s="662" t="s">
        <v>152</v>
      </c>
      <c r="D435" s="466"/>
      <c r="E435" s="461"/>
      <c r="F435" s="481"/>
      <c r="G435" s="506"/>
      <c r="H435" s="297"/>
      <c r="I435" s="930"/>
      <c r="J435" s="931"/>
      <c r="K435" s="930"/>
      <c r="L435" s="932"/>
      <c r="M435" s="322"/>
      <c r="N435" s="479"/>
    </row>
    <row r="436" spans="2:15" ht="22.5" customHeight="1">
      <c r="B436" s="458">
        <v>1</v>
      </c>
      <c r="C436" s="469" t="s">
        <v>685</v>
      </c>
      <c r="D436" s="466"/>
      <c r="E436" s="461"/>
      <c r="F436" s="481"/>
      <c r="G436" s="506"/>
      <c r="H436" s="297"/>
      <c r="I436" s="930"/>
      <c r="J436" s="931"/>
      <c r="K436" s="930"/>
      <c r="L436" s="932"/>
      <c r="M436" s="322"/>
      <c r="N436" s="479"/>
    </row>
    <row r="437" spans="2:15" ht="22.5" customHeight="1">
      <c r="B437" s="458"/>
      <c r="C437" s="1073" t="s">
        <v>141</v>
      </c>
      <c r="D437" s="1074"/>
      <c r="E437" s="461"/>
      <c r="F437" s="305" t="s">
        <v>103</v>
      </c>
      <c r="G437" s="506">
        <v>30</v>
      </c>
      <c r="H437" s="651"/>
      <c r="I437" s="930">
        <f t="shared" ref="I437:I445" si="106">G437*H437</f>
        <v>0</v>
      </c>
      <c r="J437" s="918"/>
      <c r="K437" s="930">
        <f t="shared" ref="K437:K445" si="107">G437*J437</f>
        <v>0</v>
      </c>
      <c r="L437" s="935">
        <f t="shared" ref="L437:L445" si="108">I437+K437</f>
        <v>0</v>
      </c>
      <c r="M437" s="322"/>
      <c r="N437" s="479"/>
    </row>
    <row r="438" spans="2:15" ht="22.5" customHeight="1">
      <c r="B438" s="458"/>
      <c r="C438" s="1073" t="s">
        <v>142</v>
      </c>
      <c r="D438" s="1074"/>
      <c r="E438" s="461"/>
      <c r="F438" s="305" t="s">
        <v>103</v>
      </c>
      <c r="G438" s="285">
        <v>1476</v>
      </c>
      <c r="H438" s="651"/>
      <c r="I438" s="930">
        <f t="shared" si="106"/>
        <v>0</v>
      </c>
      <c r="J438" s="918"/>
      <c r="K438" s="930">
        <f t="shared" si="107"/>
        <v>0</v>
      </c>
      <c r="L438" s="935">
        <f t="shared" si="108"/>
        <v>0</v>
      </c>
      <c r="M438" s="322"/>
      <c r="N438" s="479"/>
    </row>
    <row r="439" spans="2:15" ht="22.5" customHeight="1">
      <c r="B439" s="458"/>
      <c r="C439" s="1073" t="s">
        <v>149</v>
      </c>
      <c r="D439" s="1074"/>
      <c r="E439" s="461"/>
      <c r="F439" s="305" t="s">
        <v>103</v>
      </c>
      <c r="G439" s="506">
        <v>330</v>
      </c>
      <c r="H439" s="651"/>
      <c r="I439" s="930">
        <f t="shared" si="106"/>
        <v>0</v>
      </c>
      <c r="J439" s="918"/>
      <c r="K439" s="930">
        <f t="shared" si="107"/>
        <v>0</v>
      </c>
      <c r="L439" s="935">
        <f t="shared" si="108"/>
        <v>0</v>
      </c>
      <c r="M439" s="322"/>
      <c r="N439" s="479"/>
    </row>
    <row r="440" spans="2:15" ht="22.5" customHeight="1">
      <c r="B440" s="458"/>
      <c r="C440" s="1073" t="s">
        <v>143</v>
      </c>
      <c r="D440" s="1074"/>
      <c r="E440" s="461"/>
      <c r="F440" s="305" t="s">
        <v>103</v>
      </c>
      <c r="G440" s="506">
        <v>456</v>
      </c>
      <c r="H440" s="651"/>
      <c r="I440" s="930">
        <f t="shared" si="106"/>
        <v>0</v>
      </c>
      <c r="J440" s="918"/>
      <c r="K440" s="930">
        <f t="shared" si="107"/>
        <v>0</v>
      </c>
      <c r="L440" s="935">
        <f t="shared" si="108"/>
        <v>0</v>
      </c>
      <c r="M440" s="322"/>
      <c r="N440" s="479"/>
    </row>
    <row r="441" spans="2:15" ht="22.5" customHeight="1">
      <c r="B441" s="458"/>
      <c r="C441" s="1073" t="s">
        <v>150</v>
      </c>
      <c r="D441" s="1074"/>
      <c r="E441" s="461"/>
      <c r="F441" s="305" t="s">
        <v>103</v>
      </c>
      <c r="G441" s="285">
        <v>1578</v>
      </c>
      <c r="H441" s="651"/>
      <c r="I441" s="930">
        <f t="shared" si="106"/>
        <v>0</v>
      </c>
      <c r="J441" s="918"/>
      <c r="K441" s="930">
        <f t="shared" si="107"/>
        <v>0</v>
      </c>
      <c r="L441" s="935">
        <f t="shared" si="108"/>
        <v>0</v>
      </c>
      <c r="M441" s="322"/>
      <c r="N441" s="479"/>
    </row>
    <row r="442" spans="2:15" ht="22.5" customHeight="1">
      <c r="B442" s="458"/>
      <c r="C442" s="1073" t="s">
        <v>178</v>
      </c>
      <c r="D442" s="1074"/>
      <c r="E442" s="461"/>
      <c r="F442" s="305" t="s">
        <v>103</v>
      </c>
      <c r="G442" s="506">
        <v>216</v>
      </c>
      <c r="H442" s="651"/>
      <c r="I442" s="930">
        <f>G442*H442</f>
        <v>0</v>
      </c>
      <c r="J442" s="918"/>
      <c r="K442" s="930">
        <f>G442*J442</f>
        <v>0</v>
      </c>
      <c r="L442" s="935">
        <f>I442+K442</f>
        <v>0</v>
      </c>
      <c r="M442" s="322"/>
      <c r="N442" s="479"/>
    </row>
    <row r="443" spans="2:15" ht="22.5" customHeight="1">
      <c r="B443" s="458"/>
      <c r="C443" s="652" t="s">
        <v>176</v>
      </c>
      <c r="D443" s="466"/>
      <c r="E443" s="461"/>
      <c r="F443" s="438" t="s">
        <v>107</v>
      </c>
      <c r="G443" s="506">
        <v>1</v>
      </c>
      <c r="H443" s="653"/>
      <c r="I443" s="918">
        <f t="shared" si="106"/>
        <v>0</v>
      </c>
      <c r="J443" s="933"/>
      <c r="K443" s="918">
        <f t="shared" si="107"/>
        <v>0</v>
      </c>
      <c r="L443" s="918">
        <f t="shared" si="108"/>
        <v>0</v>
      </c>
      <c r="M443" s="322"/>
      <c r="N443" s="479"/>
    </row>
    <row r="444" spans="2:15" ht="22.5" customHeight="1">
      <c r="B444" s="458"/>
      <c r="C444" s="652" t="s">
        <v>177</v>
      </c>
      <c r="D444" s="466"/>
      <c r="E444" s="461"/>
      <c r="F444" s="438" t="s">
        <v>107</v>
      </c>
      <c r="G444" s="506">
        <v>1</v>
      </c>
      <c r="H444" s="653"/>
      <c r="I444" s="918">
        <f t="shared" si="106"/>
        <v>0</v>
      </c>
      <c r="J444" s="933"/>
      <c r="K444" s="918">
        <f t="shared" si="107"/>
        <v>0</v>
      </c>
      <c r="L444" s="918">
        <f t="shared" si="108"/>
        <v>0</v>
      </c>
      <c r="M444" s="322">
        <f t="shared" ref="M444:M445" si="109">SUM(I444+K444)</f>
        <v>0</v>
      </c>
      <c r="N444" s="479">
        <f t="shared" ref="N444:N445" si="110">(H444+J444)*G444</f>
        <v>0</v>
      </c>
      <c r="O444" s="524" t="s">
        <v>683</v>
      </c>
    </row>
    <row r="445" spans="2:15" ht="22.5" customHeight="1">
      <c r="B445" s="458"/>
      <c r="C445" s="652" t="s">
        <v>174</v>
      </c>
      <c r="D445" s="466"/>
      <c r="E445" s="461"/>
      <c r="F445" s="438" t="s">
        <v>107</v>
      </c>
      <c r="G445" s="506">
        <v>1</v>
      </c>
      <c r="H445" s="653"/>
      <c r="I445" s="918">
        <f t="shared" si="106"/>
        <v>0</v>
      </c>
      <c r="J445" s="933"/>
      <c r="K445" s="918">
        <f t="shared" si="107"/>
        <v>0</v>
      </c>
      <c r="L445" s="918">
        <f t="shared" si="108"/>
        <v>0</v>
      </c>
      <c r="M445" s="322">
        <f t="shared" si="109"/>
        <v>0</v>
      </c>
      <c r="N445" s="479">
        <f t="shared" si="110"/>
        <v>0</v>
      </c>
    </row>
    <row r="446" spans="2:15" ht="22.5" customHeight="1">
      <c r="B446" s="458">
        <v>2</v>
      </c>
      <c r="C446" s="469" t="s">
        <v>153</v>
      </c>
      <c r="D446" s="466"/>
      <c r="E446" s="461"/>
      <c r="F446" s="663"/>
      <c r="G446" s="506"/>
      <c r="H446" s="648"/>
      <c r="I446" s="943"/>
      <c r="J446" s="918"/>
      <c r="K446" s="918"/>
      <c r="L446" s="935"/>
      <c r="M446" s="322">
        <f t="shared" ref="M446:M448" si="111">SUM(I446+K446)</f>
        <v>0</v>
      </c>
      <c r="N446" s="479">
        <f t="shared" ref="N446:N448" si="112">(H446+J446)*G446</f>
        <v>0</v>
      </c>
    </row>
    <row r="447" spans="2:15" ht="22.5" customHeight="1">
      <c r="B447" s="458"/>
      <c r="C447" s="1073" t="s">
        <v>142</v>
      </c>
      <c r="D447" s="1074"/>
      <c r="E447" s="461"/>
      <c r="F447" s="437" t="s">
        <v>35</v>
      </c>
      <c r="G447" s="506">
        <v>127</v>
      </c>
      <c r="H447" s="651"/>
      <c r="I447" s="930">
        <f>G447*H447</f>
        <v>0</v>
      </c>
      <c r="J447" s="918"/>
      <c r="K447" s="918">
        <f>G447*J447</f>
        <v>0</v>
      </c>
      <c r="L447" s="935">
        <f t="shared" ref="L447:L461" si="113">I447+K447</f>
        <v>0</v>
      </c>
      <c r="M447" s="322">
        <f t="shared" si="111"/>
        <v>0</v>
      </c>
      <c r="N447" s="479">
        <f t="shared" si="112"/>
        <v>0</v>
      </c>
    </row>
    <row r="448" spans="2:15" ht="22.5" customHeight="1">
      <c r="B448" s="458">
        <v>3</v>
      </c>
      <c r="C448" s="652" t="s">
        <v>175</v>
      </c>
      <c r="D448" s="466"/>
      <c r="E448" s="461"/>
      <c r="F448" s="663"/>
      <c r="G448" s="506"/>
      <c r="H448" s="651"/>
      <c r="I448" s="943"/>
      <c r="J448" s="918"/>
      <c r="K448" s="918"/>
      <c r="L448" s="935"/>
      <c r="M448" s="322">
        <f t="shared" si="111"/>
        <v>0</v>
      </c>
      <c r="N448" s="479">
        <f t="shared" si="112"/>
        <v>0</v>
      </c>
    </row>
    <row r="449" spans="2:14" ht="22.5" customHeight="1">
      <c r="B449" s="458"/>
      <c r="C449" s="1073" t="s">
        <v>142</v>
      </c>
      <c r="D449" s="1074"/>
      <c r="E449" s="461"/>
      <c r="F449" s="437" t="s">
        <v>35</v>
      </c>
      <c r="G449" s="506">
        <f>6+5+9+35+23</f>
        <v>78</v>
      </c>
      <c r="H449" s="651"/>
      <c r="I449" s="930">
        <f>G449*H449</f>
        <v>0</v>
      </c>
      <c r="J449" s="918"/>
      <c r="K449" s="918">
        <f>G449*J449</f>
        <v>0</v>
      </c>
      <c r="L449" s="935">
        <f>I449+K449</f>
        <v>0</v>
      </c>
      <c r="M449" s="573"/>
      <c r="N449" s="479"/>
    </row>
    <row r="450" spans="2:14" ht="22.5" customHeight="1">
      <c r="B450" s="458"/>
      <c r="C450" s="1073" t="s">
        <v>149</v>
      </c>
      <c r="D450" s="1074"/>
      <c r="E450" s="461"/>
      <c r="F450" s="437" t="s">
        <v>35</v>
      </c>
      <c r="G450" s="506">
        <f>1</f>
        <v>1</v>
      </c>
      <c r="H450" s="651"/>
      <c r="I450" s="930">
        <f>G450*H450</f>
        <v>0</v>
      </c>
      <c r="J450" s="918"/>
      <c r="K450" s="918">
        <f>G450*J450</f>
        <v>0</v>
      </c>
      <c r="L450" s="935">
        <f>I450+K450</f>
        <v>0</v>
      </c>
      <c r="M450" s="322">
        <f>SUM(I450+K450)</f>
        <v>0</v>
      </c>
      <c r="N450" s="479">
        <f>(H450+J450)*G450</f>
        <v>0</v>
      </c>
    </row>
    <row r="451" spans="2:14" ht="22.5" customHeight="1">
      <c r="B451" s="458"/>
      <c r="C451" s="1073" t="s">
        <v>143</v>
      </c>
      <c r="D451" s="1074"/>
      <c r="E451" s="461"/>
      <c r="F451" s="437" t="s">
        <v>35</v>
      </c>
      <c r="G451" s="506">
        <f>1</f>
        <v>1</v>
      </c>
      <c r="H451" s="651"/>
      <c r="I451" s="930">
        <f>G451*H451</f>
        <v>0</v>
      </c>
      <c r="J451" s="918"/>
      <c r="K451" s="918">
        <f>G451*J451</f>
        <v>0</v>
      </c>
      <c r="L451" s="935">
        <f t="shared" si="113"/>
        <v>0</v>
      </c>
      <c r="M451" s="322">
        <f>SUM(I451+K451)</f>
        <v>0</v>
      </c>
      <c r="N451" s="479">
        <f>(H451+J451)*G451</f>
        <v>0</v>
      </c>
    </row>
    <row r="452" spans="2:14" ht="22.5" customHeight="1">
      <c r="B452" s="458"/>
      <c r="C452" s="1073" t="s">
        <v>150</v>
      </c>
      <c r="D452" s="1074"/>
      <c r="E452" s="461"/>
      <c r="F452" s="437" t="s">
        <v>35</v>
      </c>
      <c r="G452" s="506">
        <f>6+6+14+27+29</f>
        <v>82</v>
      </c>
      <c r="H452" s="651"/>
      <c r="I452" s="930">
        <f>G452*H452</f>
        <v>0</v>
      </c>
      <c r="J452" s="929"/>
      <c r="K452" s="918">
        <f>G452*J452</f>
        <v>0</v>
      </c>
      <c r="L452" s="935">
        <f t="shared" si="113"/>
        <v>0</v>
      </c>
      <c r="N452" s="465"/>
    </row>
    <row r="453" spans="2:14" ht="22.5" customHeight="1">
      <c r="B453" s="458"/>
      <c r="C453" s="1073" t="s">
        <v>178</v>
      </c>
      <c r="D453" s="1074"/>
      <c r="E453" s="461"/>
      <c r="F453" s="437" t="s">
        <v>35</v>
      </c>
      <c r="G453" s="506">
        <v>5</v>
      </c>
      <c r="H453" s="651"/>
      <c r="I453" s="930">
        <f>G453*H453</f>
        <v>0</v>
      </c>
      <c r="J453" s="929"/>
      <c r="K453" s="918">
        <f>G453*J453</f>
        <v>0</v>
      </c>
      <c r="L453" s="935">
        <f t="shared" si="113"/>
        <v>0</v>
      </c>
      <c r="M453" s="322">
        <f>SUM(I453+K453)</f>
        <v>0</v>
      </c>
      <c r="N453" s="479">
        <f>(H453+J453)*G453</f>
        <v>0</v>
      </c>
    </row>
    <row r="454" spans="2:14" ht="22.5" customHeight="1">
      <c r="B454" s="458">
        <v>4</v>
      </c>
      <c r="C454" s="652" t="s">
        <v>144</v>
      </c>
      <c r="D454" s="466"/>
      <c r="E454" s="461"/>
      <c r="F454" s="463"/>
      <c r="G454" s="506"/>
      <c r="H454" s="651"/>
      <c r="I454" s="918"/>
      <c r="J454" s="929"/>
      <c r="K454" s="918"/>
      <c r="L454" s="935"/>
      <c r="M454" s="322"/>
      <c r="N454" s="479"/>
    </row>
    <row r="455" spans="2:14" ht="22.5" customHeight="1">
      <c r="B455" s="458"/>
      <c r="C455" s="1073" t="s">
        <v>142</v>
      </c>
      <c r="D455" s="1074"/>
      <c r="E455" s="461"/>
      <c r="F455" s="437" t="s">
        <v>35</v>
      </c>
      <c r="G455" s="506">
        <v>6</v>
      </c>
      <c r="H455" s="281"/>
      <c r="I455" s="930">
        <f>G455*H455</f>
        <v>0</v>
      </c>
      <c r="J455" s="936"/>
      <c r="K455" s="918">
        <f>G455*J455</f>
        <v>0</v>
      </c>
      <c r="L455" s="935">
        <f>I455+K455</f>
        <v>0</v>
      </c>
      <c r="M455" s="322">
        <f>SUM(I455+K455)</f>
        <v>0</v>
      </c>
      <c r="N455" s="479">
        <f>(H455+J455)*G455</f>
        <v>0</v>
      </c>
    </row>
    <row r="456" spans="2:14" ht="22.5" customHeight="1">
      <c r="B456" s="458"/>
      <c r="C456" s="1073" t="s">
        <v>143</v>
      </c>
      <c r="D456" s="1074"/>
      <c r="E456" s="461"/>
      <c r="F456" s="437" t="s">
        <v>35</v>
      </c>
      <c r="G456" s="506">
        <v>5</v>
      </c>
      <c r="H456" s="281"/>
      <c r="I456" s="930">
        <f>G456*H456</f>
        <v>0</v>
      </c>
      <c r="J456" s="936"/>
      <c r="K456" s="918">
        <f>G456*J456</f>
        <v>0</v>
      </c>
      <c r="L456" s="935">
        <f>I456+K456</f>
        <v>0</v>
      </c>
      <c r="M456" s="573"/>
      <c r="N456" s="479"/>
    </row>
    <row r="457" spans="2:14" ht="22.5" customHeight="1">
      <c r="B457" s="458"/>
      <c r="C457" s="1073" t="s">
        <v>178</v>
      </c>
      <c r="D457" s="1074"/>
      <c r="E457" s="461"/>
      <c r="F457" s="437" t="s">
        <v>35</v>
      </c>
      <c r="G457" s="506">
        <v>6</v>
      </c>
      <c r="H457" s="281"/>
      <c r="I457" s="930">
        <f>G457*H457</f>
        <v>0</v>
      </c>
      <c r="J457" s="936"/>
      <c r="K457" s="918">
        <f>G457*J457</f>
        <v>0</v>
      </c>
      <c r="L457" s="935">
        <f t="shared" si="113"/>
        <v>0</v>
      </c>
      <c r="M457" s="322">
        <f>SUM(I457+K457)</f>
        <v>0</v>
      </c>
      <c r="N457" s="479">
        <f>(H457+J457)*G457</f>
        <v>0</v>
      </c>
    </row>
    <row r="458" spans="2:14" ht="22.5" customHeight="1">
      <c r="B458" s="664">
        <v>5</v>
      </c>
      <c r="C458" s="469" t="s">
        <v>154</v>
      </c>
      <c r="D458" s="466"/>
      <c r="E458" s="461"/>
      <c r="F458" s="304"/>
      <c r="G458" s="506"/>
      <c r="H458" s="281"/>
      <c r="I458" s="936"/>
      <c r="J458" s="936"/>
      <c r="K458" s="930"/>
      <c r="L458" s="932"/>
      <c r="M458" s="322"/>
      <c r="N458" s="479"/>
    </row>
    <row r="459" spans="2:14" ht="22.5" customHeight="1">
      <c r="B459" s="458"/>
      <c r="C459" s="1073" t="s">
        <v>142</v>
      </c>
      <c r="D459" s="1074"/>
      <c r="E459" s="461"/>
      <c r="F459" s="437" t="s">
        <v>35</v>
      </c>
      <c r="G459" s="506">
        <v>5</v>
      </c>
      <c r="H459" s="281"/>
      <c r="I459" s="930">
        <f t="shared" ref="I459:I461" si="114">G459*H459</f>
        <v>0</v>
      </c>
      <c r="J459" s="936"/>
      <c r="K459" s="918">
        <f t="shared" ref="K459:K461" si="115">G459*J459</f>
        <v>0</v>
      </c>
      <c r="L459" s="935">
        <f>I459+K459</f>
        <v>0</v>
      </c>
      <c r="M459" s="322">
        <f>SUM(I459+K459)</f>
        <v>0</v>
      </c>
      <c r="N459" s="479">
        <f>(H459+J459)*G459</f>
        <v>0</v>
      </c>
    </row>
    <row r="460" spans="2:14" ht="22.5" customHeight="1">
      <c r="B460" s="458"/>
      <c r="C460" s="1073" t="s">
        <v>143</v>
      </c>
      <c r="D460" s="1074"/>
      <c r="E460" s="461"/>
      <c r="F460" s="437" t="s">
        <v>35</v>
      </c>
      <c r="G460" s="506">
        <v>2</v>
      </c>
      <c r="H460" s="281"/>
      <c r="I460" s="930">
        <f t="shared" si="114"/>
        <v>0</v>
      </c>
      <c r="J460" s="936"/>
      <c r="K460" s="918">
        <f t="shared" si="115"/>
        <v>0</v>
      </c>
      <c r="L460" s="935">
        <f t="shared" si="113"/>
        <v>0</v>
      </c>
      <c r="M460" s="322">
        <f>SUM(I460+K460)</f>
        <v>0</v>
      </c>
      <c r="N460" s="479">
        <f>(H460+J460)*G460</f>
        <v>0</v>
      </c>
    </row>
    <row r="461" spans="2:14" ht="22.5" customHeight="1">
      <c r="B461" s="458"/>
      <c r="C461" s="1073" t="s">
        <v>150</v>
      </c>
      <c r="D461" s="1074"/>
      <c r="E461" s="461"/>
      <c r="F461" s="437" t="s">
        <v>35</v>
      </c>
      <c r="G461" s="506">
        <v>5</v>
      </c>
      <c r="H461" s="281"/>
      <c r="I461" s="930">
        <f t="shared" si="114"/>
        <v>0</v>
      </c>
      <c r="J461" s="936"/>
      <c r="K461" s="918">
        <f t="shared" si="115"/>
        <v>0</v>
      </c>
      <c r="L461" s="935">
        <f t="shared" si="113"/>
        <v>0</v>
      </c>
      <c r="M461" s="322"/>
      <c r="N461" s="479"/>
    </row>
    <row r="462" spans="2:14" ht="22.5" customHeight="1">
      <c r="B462" s="458"/>
      <c r="C462" s="662" t="s">
        <v>155</v>
      </c>
      <c r="D462" s="466"/>
      <c r="E462" s="461"/>
      <c r="F462" s="462"/>
      <c r="G462" s="506"/>
      <c r="H462" s="297"/>
      <c r="I462" s="930"/>
      <c r="J462" s="931"/>
      <c r="K462" s="930"/>
      <c r="L462" s="932"/>
      <c r="M462" s="322">
        <f>SUM(I462+K462)</f>
        <v>0</v>
      </c>
      <c r="N462" s="479">
        <f>(H462+J462)*G462</f>
        <v>0</v>
      </c>
    </row>
    <row r="463" spans="2:14" ht="22.5" customHeight="1">
      <c r="B463" s="458">
        <v>1</v>
      </c>
      <c r="C463" s="469" t="s">
        <v>1017</v>
      </c>
      <c r="D463" s="466"/>
      <c r="E463" s="461"/>
      <c r="F463" s="462"/>
      <c r="G463" s="506"/>
      <c r="H463" s="297"/>
      <c r="I463" s="930"/>
      <c r="J463" s="931"/>
      <c r="K463" s="930"/>
      <c r="L463" s="932"/>
      <c r="M463" s="322">
        <f>SUM(I463+K463)</f>
        <v>0</v>
      </c>
      <c r="N463" s="479">
        <f>(H463+J463)*G463</f>
        <v>0</v>
      </c>
    </row>
    <row r="464" spans="2:14" ht="22.5" customHeight="1">
      <c r="B464" s="458"/>
      <c r="C464" s="1073" t="s">
        <v>142</v>
      </c>
      <c r="D464" s="1074"/>
      <c r="E464" s="461"/>
      <c r="F464" s="305" t="s">
        <v>103</v>
      </c>
      <c r="G464" s="506">
        <v>36</v>
      </c>
      <c r="H464" s="651"/>
      <c r="I464" s="930">
        <f t="shared" ref="I464:I470" si="116">G464*H464</f>
        <v>0</v>
      </c>
      <c r="J464" s="936"/>
      <c r="K464" s="918">
        <f t="shared" ref="K464:K470" si="117">G464*J464</f>
        <v>0</v>
      </c>
      <c r="L464" s="935">
        <f t="shared" ref="L464:L470" si="118">I464+K464</f>
        <v>0</v>
      </c>
      <c r="M464" s="322">
        <f>SUM(I464+K464)</f>
        <v>0</v>
      </c>
      <c r="N464" s="479">
        <f>(H464+J464)*G464</f>
        <v>0</v>
      </c>
    </row>
    <row r="465" spans="2:15" ht="22.5" customHeight="1">
      <c r="B465" s="458"/>
      <c r="C465" s="1073" t="s">
        <v>690</v>
      </c>
      <c r="D465" s="1074"/>
      <c r="E465" s="461"/>
      <c r="F465" s="305" t="s">
        <v>103</v>
      </c>
      <c r="G465" s="506">
        <v>120</v>
      </c>
      <c r="H465" s="281"/>
      <c r="I465" s="930">
        <f t="shared" si="116"/>
        <v>0</v>
      </c>
      <c r="J465" s="936"/>
      <c r="K465" s="918">
        <f t="shared" si="117"/>
        <v>0</v>
      </c>
      <c r="L465" s="935">
        <f t="shared" si="118"/>
        <v>0</v>
      </c>
      <c r="M465" s="322"/>
      <c r="N465" s="479"/>
    </row>
    <row r="466" spans="2:15" ht="22.5" customHeight="1">
      <c r="B466" s="458"/>
      <c r="C466" s="1073" t="s">
        <v>150</v>
      </c>
      <c r="D466" s="1074"/>
      <c r="E466" s="461"/>
      <c r="F466" s="305" t="s">
        <v>103</v>
      </c>
      <c r="G466" s="506">
        <v>564</v>
      </c>
      <c r="H466" s="651"/>
      <c r="I466" s="930">
        <f t="shared" si="116"/>
        <v>0</v>
      </c>
      <c r="J466" s="936"/>
      <c r="K466" s="918">
        <f t="shared" si="117"/>
        <v>0</v>
      </c>
      <c r="L466" s="935">
        <f t="shared" si="118"/>
        <v>0</v>
      </c>
      <c r="M466" s="322">
        <f>SUM(I466+K466)</f>
        <v>0</v>
      </c>
      <c r="N466" s="479">
        <f>(H466+J466)*G466</f>
        <v>0</v>
      </c>
      <c r="O466" s="524" t="s">
        <v>686</v>
      </c>
    </row>
    <row r="467" spans="2:15" ht="22.5" customHeight="1">
      <c r="B467" s="458"/>
      <c r="C467" s="1073" t="s">
        <v>691</v>
      </c>
      <c r="D467" s="1074"/>
      <c r="E467" s="461"/>
      <c r="F467" s="305" t="s">
        <v>103</v>
      </c>
      <c r="G467" s="506">
        <v>270</v>
      </c>
      <c r="H467" s="281"/>
      <c r="I467" s="930">
        <f t="shared" si="116"/>
        <v>0</v>
      </c>
      <c r="J467" s="936"/>
      <c r="K467" s="918">
        <f t="shared" si="117"/>
        <v>0</v>
      </c>
      <c r="L467" s="935">
        <f t="shared" si="118"/>
        <v>0</v>
      </c>
      <c r="M467" s="322"/>
      <c r="N467" s="479"/>
    </row>
    <row r="468" spans="2:15" ht="22.5" customHeight="1">
      <c r="B468" s="458"/>
      <c r="C468" s="652" t="s">
        <v>176</v>
      </c>
      <c r="D468" s="466"/>
      <c r="E468" s="461"/>
      <c r="F468" s="305" t="s">
        <v>107</v>
      </c>
      <c r="G468" s="506">
        <v>1</v>
      </c>
      <c r="H468" s="653"/>
      <c r="I468" s="930">
        <f t="shared" si="116"/>
        <v>0</v>
      </c>
      <c r="J468" s="933"/>
      <c r="K468" s="918">
        <f t="shared" si="117"/>
        <v>0</v>
      </c>
      <c r="L468" s="935">
        <f t="shared" si="118"/>
        <v>0</v>
      </c>
      <c r="M468" s="322">
        <f>SUM(I468+K468)</f>
        <v>0</v>
      </c>
      <c r="N468" s="479">
        <f>(H468+J468)*G468</f>
        <v>0</v>
      </c>
    </row>
    <row r="469" spans="2:15" ht="22.5" customHeight="1">
      <c r="B469" s="458"/>
      <c r="C469" s="652" t="s">
        <v>177</v>
      </c>
      <c r="D469" s="466"/>
      <c r="E469" s="461"/>
      <c r="F469" s="305" t="s">
        <v>107</v>
      </c>
      <c r="G469" s="506">
        <v>1</v>
      </c>
      <c r="H469" s="653"/>
      <c r="I469" s="930">
        <f t="shared" si="116"/>
        <v>0</v>
      </c>
      <c r="J469" s="933"/>
      <c r="K469" s="918">
        <f t="shared" si="117"/>
        <v>0</v>
      </c>
      <c r="L469" s="935">
        <f t="shared" si="118"/>
        <v>0</v>
      </c>
      <c r="M469" s="322"/>
      <c r="N469" s="479"/>
    </row>
    <row r="470" spans="2:15" ht="22.5" customHeight="1">
      <c r="B470" s="458"/>
      <c r="C470" s="652" t="s">
        <v>174</v>
      </c>
      <c r="D470" s="466"/>
      <c r="E470" s="461"/>
      <c r="F470" s="305" t="s">
        <v>107</v>
      </c>
      <c r="G470" s="506">
        <v>1</v>
      </c>
      <c r="H470" s="653"/>
      <c r="I470" s="930">
        <f t="shared" si="116"/>
        <v>0</v>
      </c>
      <c r="J470" s="933"/>
      <c r="K470" s="918">
        <f t="shared" si="117"/>
        <v>0</v>
      </c>
      <c r="L470" s="935">
        <f t="shared" si="118"/>
        <v>0</v>
      </c>
      <c r="M470" s="322">
        <f>SUM(I470+K470)</f>
        <v>0</v>
      </c>
      <c r="N470" s="479">
        <f>(H470+J470)*G470</f>
        <v>0</v>
      </c>
    </row>
    <row r="471" spans="2:15" ht="22.5" customHeight="1">
      <c r="B471" s="458">
        <v>2</v>
      </c>
      <c r="C471" s="469" t="s">
        <v>157</v>
      </c>
      <c r="D471" s="466"/>
      <c r="E471" s="461"/>
      <c r="F471" s="304"/>
      <c r="G471" s="506"/>
      <c r="H471" s="281"/>
      <c r="I471" s="936"/>
      <c r="J471" s="936"/>
      <c r="K471" s="930"/>
      <c r="L471" s="932"/>
      <c r="M471" s="322">
        <f>SUM(I471+K471)</f>
        <v>0</v>
      </c>
      <c r="N471" s="479">
        <f>(H471+J471)*G471</f>
        <v>0</v>
      </c>
    </row>
    <row r="472" spans="2:15" ht="22.5" customHeight="1">
      <c r="B472" s="458"/>
      <c r="C472" s="1073" t="s">
        <v>690</v>
      </c>
      <c r="D472" s="1074"/>
      <c r="E472" s="461"/>
      <c r="F472" s="437" t="s">
        <v>35</v>
      </c>
      <c r="G472" s="506">
        <v>37</v>
      </c>
      <c r="H472" s="651"/>
      <c r="I472" s="930">
        <f>G472*H472</f>
        <v>0</v>
      </c>
      <c r="J472" s="929"/>
      <c r="K472" s="918">
        <f>G472*J472</f>
        <v>0</v>
      </c>
      <c r="L472" s="935">
        <f>I472+K472</f>
        <v>0</v>
      </c>
      <c r="M472" s="322"/>
      <c r="N472" s="479"/>
    </row>
    <row r="473" spans="2:15" ht="22.5" customHeight="1">
      <c r="B473" s="458"/>
      <c r="C473" s="1073" t="s">
        <v>156</v>
      </c>
      <c r="D473" s="1074"/>
      <c r="E473" s="461"/>
      <c r="F473" s="437" t="s">
        <v>35</v>
      </c>
      <c r="G473" s="506">
        <v>77</v>
      </c>
      <c r="H473" s="651"/>
      <c r="I473" s="930">
        <f>G473*H473</f>
        <v>0</v>
      </c>
      <c r="J473" s="929"/>
      <c r="K473" s="918">
        <f>G473*J473</f>
        <v>0</v>
      </c>
      <c r="L473" s="935">
        <f>I473+K473</f>
        <v>0</v>
      </c>
      <c r="M473" s="322">
        <f>SUM(I473+K473)</f>
        <v>0</v>
      </c>
      <c r="N473" s="479">
        <f>(H473+J473)*G473</f>
        <v>0</v>
      </c>
    </row>
    <row r="474" spans="2:15" ht="22.5" customHeight="1">
      <c r="B474" s="458">
        <v>3</v>
      </c>
      <c r="C474" s="469" t="s">
        <v>692</v>
      </c>
      <c r="D474" s="466"/>
      <c r="E474" s="461"/>
      <c r="F474" s="304"/>
      <c r="G474" s="506"/>
      <c r="H474" s="281"/>
      <c r="I474" s="936"/>
      <c r="J474" s="936"/>
      <c r="K474" s="930"/>
      <c r="L474" s="932"/>
      <c r="M474" s="573"/>
      <c r="N474" s="479"/>
    </row>
    <row r="475" spans="2:15" ht="22.5" customHeight="1">
      <c r="B475" s="458"/>
      <c r="C475" s="1073" t="s">
        <v>693</v>
      </c>
      <c r="D475" s="1074"/>
      <c r="E475" s="461"/>
      <c r="F475" s="437" t="s">
        <v>35</v>
      </c>
      <c r="G475" s="506">
        <v>19</v>
      </c>
      <c r="H475" s="651"/>
      <c r="I475" s="930">
        <f>G475*H475</f>
        <v>0</v>
      </c>
      <c r="J475" s="929"/>
      <c r="K475" s="918">
        <f>G475*J475</f>
        <v>0</v>
      </c>
      <c r="L475" s="935">
        <f>I475+K475</f>
        <v>0</v>
      </c>
      <c r="M475" s="322">
        <f>SUM(I475+K475)</f>
        <v>0</v>
      </c>
      <c r="N475" s="479">
        <f>(H475+J475)*G475</f>
        <v>0</v>
      </c>
    </row>
    <row r="476" spans="2:15" ht="22.5" customHeight="1">
      <c r="B476" s="458"/>
      <c r="C476" s="1073" t="s">
        <v>690</v>
      </c>
      <c r="D476" s="1074"/>
      <c r="E476" s="461"/>
      <c r="F476" s="437" t="s">
        <v>35</v>
      </c>
      <c r="G476" s="506">
        <v>20</v>
      </c>
      <c r="H476" s="651"/>
      <c r="I476" s="930">
        <f>G476*H476</f>
        <v>0</v>
      </c>
      <c r="J476" s="929"/>
      <c r="K476" s="918">
        <f>G476*J476</f>
        <v>0</v>
      </c>
      <c r="L476" s="935">
        <f>I476+K476</f>
        <v>0</v>
      </c>
      <c r="M476" s="322">
        <f>SUM(I476+K476)</f>
        <v>0</v>
      </c>
      <c r="N476" s="479">
        <f>(H476+J476)*G476</f>
        <v>0</v>
      </c>
    </row>
    <row r="477" spans="2:15" ht="22.5" customHeight="1">
      <c r="B477" s="458">
        <v>4</v>
      </c>
      <c r="C477" s="652" t="s">
        <v>144</v>
      </c>
      <c r="D477" s="466"/>
      <c r="E477" s="461"/>
      <c r="F477" s="508"/>
      <c r="G477" s="506"/>
      <c r="H477" s="651"/>
      <c r="I477" s="918"/>
      <c r="J477" s="929"/>
      <c r="K477" s="918"/>
      <c r="L477" s="918"/>
      <c r="M477" s="322">
        <f>SUM(I477+K477)</f>
        <v>0</v>
      </c>
      <c r="N477" s="479">
        <f>(H477+J477)*G477</f>
        <v>0</v>
      </c>
    </row>
    <row r="478" spans="2:15" ht="22.5" customHeight="1">
      <c r="B478" s="458"/>
      <c r="C478" s="1073" t="s">
        <v>142</v>
      </c>
      <c r="D478" s="1074"/>
      <c r="E478" s="461"/>
      <c r="F478" s="437" t="s">
        <v>35</v>
      </c>
      <c r="G478" s="506">
        <v>3</v>
      </c>
      <c r="H478" s="651"/>
      <c r="I478" s="930">
        <f>G478*H478</f>
        <v>0</v>
      </c>
      <c r="J478" s="929"/>
      <c r="K478" s="918">
        <f>G478*J478</f>
        <v>0</v>
      </c>
      <c r="L478" s="935">
        <f>I478+K478</f>
        <v>0</v>
      </c>
      <c r="M478" s="322">
        <f>SUM(I478+K478)</f>
        <v>0</v>
      </c>
      <c r="N478" s="479">
        <f>(H478+J478)*G478</f>
        <v>0</v>
      </c>
    </row>
    <row r="479" spans="2:15" ht="22.5" customHeight="1">
      <c r="B479" s="458"/>
      <c r="C479" s="1073" t="s">
        <v>150</v>
      </c>
      <c r="D479" s="1074"/>
      <c r="E479" s="461"/>
      <c r="F479" s="437" t="s">
        <v>35</v>
      </c>
      <c r="G479" s="506">
        <v>52</v>
      </c>
      <c r="H479" s="651"/>
      <c r="I479" s="930">
        <f>G479*H479</f>
        <v>0</v>
      </c>
      <c r="J479" s="929"/>
      <c r="K479" s="918">
        <f>G479*J479</f>
        <v>0</v>
      </c>
      <c r="L479" s="935">
        <f>I479+K479</f>
        <v>0</v>
      </c>
      <c r="N479" s="465"/>
    </row>
    <row r="480" spans="2:15" ht="22.5" customHeight="1">
      <c r="B480" s="458"/>
      <c r="C480" s="1073" t="s">
        <v>178</v>
      </c>
      <c r="D480" s="1074"/>
      <c r="E480" s="461"/>
      <c r="F480" s="437" t="s">
        <v>35</v>
      </c>
      <c r="G480" s="506">
        <v>20</v>
      </c>
      <c r="H480" s="651"/>
      <c r="I480" s="930">
        <f>G480*H480</f>
        <v>0</v>
      </c>
      <c r="J480" s="929"/>
      <c r="K480" s="918">
        <f>G480*J480</f>
        <v>0</v>
      </c>
      <c r="L480" s="935">
        <f>I480+K480</f>
        <v>0</v>
      </c>
      <c r="N480" s="465"/>
    </row>
    <row r="481" spans="2:14" ht="22.5" customHeight="1">
      <c r="B481" s="458"/>
      <c r="C481" s="287" t="s">
        <v>327</v>
      </c>
      <c r="D481" s="665"/>
      <c r="E481" s="461"/>
      <c r="F481" s="437"/>
      <c r="G481" s="506"/>
      <c r="H481" s="651"/>
      <c r="I481" s="930"/>
      <c r="J481" s="929"/>
      <c r="K481" s="918"/>
      <c r="L481" s="935"/>
      <c r="M481" s="322">
        <f t="shared" ref="M481:M489" si="119">SUM(I481+K481)</f>
        <v>0</v>
      </c>
      <c r="N481" s="479">
        <f t="shared" ref="N481:N489" si="120">(H481+J481)*G481</f>
        <v>0</v>
      </c>
    </row>
    <row r="482" spans="2:14" ht="22.5" customHeight="1">
      <c r="B482" s="458">
        <v>1</v>
      </c>
      <c r="C482" s="1075" t="s">
        <v>179</v>
      </c>
      <c r="D482" s="1076"/>
      <c r="E482" s="461"/>
      <c r="F482" s="437" t="s">
        <v>35</v>
      </c>
      <c r="G482" s="506">
        <v>72</v>
      </c>
      <c r="H482" s="651"/>
      <c r="I482" s="930">
        <f>G482*H482</f>
        <v>0</v>
      </c>
      <c r="J482" s="929"/>
      <c r="K482" s="918">
        <f>G482*J482</f>
        <v>0</v>
      </c>
      <c r="L482" s="935">
        <f>I482+K482</f>
        <v>0</v>
      </c>
      <c r="M482" s="322">
        <f t="shared" si="119"/>
        <v>0</v>
      </c>
      <c r="N482" s="479">
        <f t="shared" si="120"/>
        <v>0</v>
      </c>
    </row>
    <row r="483" spans="2:14" ht="22.5" customHeight="1">
      <c r="B483" s="664">
        <v>2</v>
      </c>
      <c r="C483" s="652" t="s">
        <v>684</v>
      </c>
      <c r="D483" s="466"/>
      <c r="E483" s="461"/>
      <c r="F483" s="437" t="s">
        <v>103</v>
      </c>
      <c r="G483" s="506">
        <v>560</v>
      </c>
      <c r="H483" s="651"/>
      <c r="I483" s="930">
        <f>G483*H483</f>
        <v>0</v>
      </c>
      <c r="J483" s="929"/>
      <c r="K483" s="918">
        <f>G483*J483</f>
        <v>0</v>
      </c>
      <c r="L483" s="935">
        <f>I483+K483</f>
        <v>0</v>
      </c>
      <c r="M483" s="322">
        <f t="shared" si="119"/>
        <v>0</v>
      </c>
      <c r="N483" s="479">
        <f t="shared" si="120"/>
        <v>0</v>
      </c>
    </row>
    <row r="484" spans="2:14" ht="22.5" customHeight="1">
      <c r="B484" s="664">
        <v>2</v>
      </c>
      <c r="C484" s="666" t="s">
        <v>1018</v>
      </c>
      <c r="D484" s="667"/>
      <c r="E484" s="668"/>
      <c r="F484" s="441" t="s">
        <v>103</v>
      </c>
      <c r="G484" s="506">
        <v>185</v>
      </c>
      <c r="H484" s="651"/>
      <c r="I484" s="944">
        <f t="shared" ref="I484:I488" si="121">G484*H484</f>
        <v>0</v>
      </c>
      <c r="J484" s="929"/>
      <c r="K484" s="918">
        <f t="shared" ref="K484:K488" si="122">G484*J484</f>
        <v>0</v>
      </c>
      <c r="L484" s="935">
        <f t="shared" ref="L484:L485" si="123">I484+K484</f>
        <v>0</v>
      </c>
      <c r="M484" s="322">
        <f t="shared" si="119"/>
        <v>0</v>
      </c>
      <c r="N484" s="479">
        <f t="shared" si="120"/>
        <v>0</v>
      </c>
    </row>
    <row r="485" spans="2:14" ht="22.5" customHeight="1">
      <c r="B485" s="458">
        <v>3</v>
      </c>
      <c r="C485" s="666" t="s">
        <v>1019</v>
      </c>
      <c r="D485" s="667"/>
      <c r="E485" s="668"/>
      <c r="F485" s="437" t="s">
        <v>35</v>
      </c>
      <c r="G485" s="506">
        <v>1</v>
      </c>
      <c r="H485" s="651"/>
      <c r="I485" s="930">
        <f t="shared" si="121"/>
        <v>0</v>
      </c>
      <c r="J485" s="929"/>
      <c r="K485" s="918">
        <f t="shared" si="122"/>
        <v>0</v>
      </c>
      <c r="L485" s="935">
        <f t="shared" si="123"/>
        <v>0</v>
      </c>
      <c r="M485" s="322">
        <f t="shared" si="119"/>
        <v>0</v>
      </c>
      <c r="N485" s="479">
        <f t="shared" si="120"/>
        <v>0</v>
      </c>
    </row>
    <row r="486" spans="2:14" ht="22.5" customHeight="1">
      <c r="B486" s="458">
        <v>4</v>
      </c>
      <c r="C486" s="666" t="s">
        <v>1020</v>
      </c>
      <c r="D486" s="667"/>
      <c r="E486" s="668"/>
      <c r="F486" s="437" t="s">
        <v>35</v>
      </c>
      <c r="G486" s="506">
        <v>1</v>
      </c>
      <c r="H486" s="651"/>
      <c r="I486" s="930">
        <f t="shared" si="121"/>
        <v>0</v>
      </c>
      <c r="J486" s="929"/>
      <c r="K486" s="918">
        <f t="shared" si="122"/>
        <v>0</v>
      </c>
      <c r="L486" s="935">
        <f>I486+K486</f>
        <v>0</v>
      </c>
      <c r="M486" s="322">
        <f t="shared" si="119"/>
        <v>0</v>
      </c>
      <c r="N486" s="479">
        <f t="shared" si="120"/>
        <v>0</v>
      </c>
    </row>
    <row r="487" spans="2:14" ht="22.5" customHeight="1">
      <c r="B487" s="458">
        <v>5</v>
      </c>
      <c r="C487" s="666" t="s">
        <v>1021</v>
      </c>
      <c r="D487" s="667"/>
      <c r="E487" s="668"/>
      <c r="F487" s="437" t="s">
        <v>35</v>
      </c>
      <c r="G487" s="506">
        <v>1</v>
      </c>
      <c r="H487" s="651"/>
      <c r="I487" s="930">
        <f t="shared" si="121"/>
        <v>0</v>
      </c>
      <c r="J487" s="929"/>
      <c r="K487" s="918">
        <f t="shared" si="122"/>
        <v>0</v>
      </c>
      <c r="L487" s="935">
        <f>I487+K487</f>
        <v>0</v>
      </c>
      <c r="M487" s="322">
        <f t="shared" si="119"/>
        <v>0</v>
      </c>
      <c r="N487" s="479">
        <f t="shared" si="120"/>
        <v>0</v>
      </c>
    </row>
    <row r="488" spans="2:14" ht="22.5" customHeight="1">
      <c r="B488" s="458">
        <v>6</v>
      </c>
      <c r="C488" s="666" t="s">
        <v>1022</v>
      </c>
      <c r="D488" s="667"/>
      <c r="E488" s="668"/>
      <c r="F488" s="305" t="s">
        <v>35</v>
      </c>
      <c r="G488" s="506">
        <v>3</v>
      </c>
      <c r="H488" s="651"/>
      <c r="I488" s="930">
        <f t="shared" si="121"/>
        <v>0</v>
      </c>
      <c r="J488" s="929"/>
      <c r="K488" s="918">
        <f t="shared" si="122"/>
        <v>0</v>
      </c>
      <c r="L488" s="935">
        <f>I488+K488</f>
        <v>0</v>
      </c>
      <c r="M488" s="322">
        <f t="shared" si="119"/>
        <v>0</v>
      </c>
      <c r="N488" s="479">
        <f t="shared" si="120"/>
        <v>0</v>
      </c>
    </row>
    <row r="489" spans="2:14" ht="22.5" customHeight="1">
      <c r="B489" s="508"/>
      <c r="C489" s="662" t="s">
        <v>158</v>
      </c>
      <c r="D489" s="466"/>
      <c r="E489" s="461"/>
      <c r="F489" s="462"/>
      <c r="G489" s="506"/>
      <c r="H489" s="299"/>
      <c r="I489" s="930"/>
      <c r="J489" s="931"/>
      <c r="K489" s="930"/>
      <c r="L489" s="932"/>
      <c r="M489" s="322">
        <f t="shared" si="119"/>
        <v>0</v>
      </c>
      <c r="N489" s="479">
        <f t="shared" si="120"/>
        <v>0</v>
      </c>
    </row>
    <row r="490" spans="2:14" ht="22.5" customHeight="1">
      <c r="B490" s="458">
        <v>1</v>
      </c>
      <c r="C490" s="669" t="s">
        <v>696</v>
      </c>
      <c r="D490" s="466"/>
      <c r="E490" s="461"/>
      <c r="F490" s="462"/>
      <c r="G490" s="506"/>
      <c r="H490" s="299"/>
      <c r="I490" s="930"/>
      <c r="J490" s="931"/>
      <c r="K490" s="930"/>
      <c r="L490" s="932"/>
      <c r="M490" s="503"/>
      <c r="N490" s="465"/>
    </row>
    <row r="491" spans="2:14" ht="22.5" customHeight="1">
      <c r="B491" s="508"/>
      <c r="C491" s="642" t="s">
        <v>303</v>
      </c>
      <c r="D491" s="290"/>
      <c r="E491" s="461"/>
      <c r="F491" s="647" t="s">
        <v>103</v>
      </c>
      <c r="G491" s="291">
        <v>387</v>
      </c>
      <c r="H491" s="644"/>
      <c r="I491" s="927">
        <f t="shared" ref="I491:I501" si="124">G491*H491</f>
        <v>0</v>
      </c>
      <c r="J491" s="928"/>
      <c r="K491" s="927">
        <f t="shared" ref="K491:K501" si="125">G491*J491</f>
        <v>0</v>
      </c>
      <c r="L491" s="927">
        <f t="shared" ref="L491:L501" si="126">I491+K491</f>
        <v>0</v>
      </c>
      <c r="M491" s="322">
        <f>SUM(I491+K491)</f>
        <v>0</v>
      </c>
      <c r="N491" s="479">
        <f>(H491+J491)*G491</f>
        <v>0</v>
      </c>
    </row>
    <row r="492" spans="2:14" ht="22.5" customHeight="1">
      <c r="B492" s="508"/>
      <c r="C492" s="642" t="s">
        <v>304</v>
      </c>
      <c r="D492" s="290"/>
      <c r="E492" s="461"/>
      <c r="F492" s="647" t="s">
        <v>103</v>
      </c>
      <c r="G492" s="291">
        <v>552</v>
      </c>
      <c r="H492" s="644"/>
      <c r="I492" s="927">
        <f t="shared" si="124"/>
        <v>0</v>
      </c>
      <c r="J492" s="928"/>
      <c r="K492" s="927">
        <f t="shared" si="125"/>
        <v>0</v>
      </c>
      <c r="L492" s="927">
        <f t="shared" si="126"/>
        <v>0</v>
      </c>
      <c r="M492" s="503"/>
      <c r="N492" s="465"/>
    </row>
    <row r="493" spans="2:14" ht="22.5" customHeight="1">
      <c r="B493" s="508"/>
      <c r="C493" s="642" t="s">
        <v>305</v>
      </c>
      <c r="D493" s="290"/>
      <c r="E493" s="461"/>
      <c r="F493" s="647" t="s">
        <v>103</v>
      </c>
      <c r="G493" s="291">
        <f>162</f>
        <v>162</v>
      </c>
      <c r="H493" s="644"/>
      <c r="I493" s="927">
        <f t="shared" si="124"/>
        <v>0</v>
      </c>
      <c r="J493" s="928"/>
      <c r="K493" s="927">
        <f t="shared" si="125"/>
        <v>0</v>
      </c>
      <c r="L493" s="927">
        <f t="shared" si="126"/>
        <v>0</v>
      </c>
      <c r="M493" s="322">
        <f>SUM(I493+K493)</f>
        <v>0</v>
      </c>
      <c r="N493" s="479">
        <f>(H493+J493)*G493</f>
        <v>0</v>
      </c>
    </row>
    <row r="494" spans="2:14" ht="22.5" customHeight="1">
      <c r="B494" s="508"/>
      <c r="C494" s="642" t="s">
        <v>554</v>
      </c>
      <c r="D494" s="290"/>
      <c r="E494" s="461"/>
      <c r="F494" s="647" t="s">
        <v>103</v>
      </c>
      <c r="G494" s="291">
        <f>138</f>
        <v>138</v>
      </c>
      <c r="H494" s="644"/>
      <c r="I494" s="927">
        <f t="shared" si="124"/>
        <v>0</v>
      </c>
      <c r="J494" s="928"/>
      <c r="K494" s="927">
        <f t="shared" si="125"/>
        <v>0</v>
      </c>
      <c r="L494" s="927">
        <f t="shared" si="126"/>
        <v>0</v>
      </c>
      <c r="M494" s="322">
        <f>SUM(I494+K494)</f>
        <v>0</v>
      </c>
      <c r="N494" s="479">
        <f>(H494+J494)*G494</f>
        <v>0</v>
      </c>
    </row>
    <row r="495" spans="2:14" ht="22.5" customHeight="1">
      <c r="B495" s="508"/>
      <c r="C495" s="642" t="s">
        <v>306</v>
      </c>
      <c r="D495" s="290"/>
      <c r="E495" s="461"/>
      <c r="F495" s="647" t="s">
        <v>103</v>
      </c>
      <c r="G495" s="291">
        <v>384</v>
      </c>
      <c r="H495" s="644"/>
      <c r="I495" s="927">
        <f t="shared" si="124"/>
        <v>0</v>
      </c>
      <c r="J495" s="928"/>
      <c r="K495" s="927">
        <f t="shared" si="125"/>
        <v>0</v>
      </c>
      <c r="L495" s="927">
        <f t="shared" si="126"/>
        <v>0</v>
      </c>
      <c r="M495" s="322">
        <f>SUM(I495+K495)</f>
        <v>0</v>
      </c>
      <c r="N495" s="479">
        <f>(H495+J495)*G495</f>
        <v>0</v>
      </c>
    </row>
    <row r="496" spans="2:14" ht="22.5" customHeight="1">
      <c r="B496" s="508"/>
      <c r="C496" s="642" t="s">
        <v>555</v>
      </c>
      <c r="D496" s="290"/>
      <c r="E496" s="461"/>
      <c r="F496" s="647" t="s">
        <v>103</v>
      </c>
      <c r="G496" s="291">
        <v>828</v>
      </c>
      <c r="H496" s="644"/>
      <c r="I496" s="927">
        <f t="shared" si="124"/>
        <v>0</v>
      </c>
      <c r="J496" s="928"/>
      <c r="K496" s="927">
        <f t="shared" si="125"/>
        <v>0</v>
      </c>
      <c r="L496" s="927">
        <f t="shared" si="126"/>
        <v>0</v>
      </c>
      <c r="M496" s="322">
        <f>SUM(I496+K496)</f>
        <v>0</v>
      </c>
      <c r="N496" s="479">
        <f>(H496+J496)*G496</f>
        <v>0</v>
      </c>
    </row>
    <row r="497" spans="2:15" ht="22.5" customHeight="1">
      <c r="B497" s="508"/>
      <c r="C497" s="642" t="s">
        <v>669</v>
      </c>
      <c r="D497" s="290"/>
      <c r="E497" s="461"/>
      <c r="F497" s="647" t="s">
        <v>103</v>
      </c>
      <c r="G497" s="291">
        <v>732</v>
      </c>
      <c r="H497" s="644"/>
      <c r="I497" s="927">
        <f t="shared" si="124"/>
        <v>0</v>
      </c>
      <c r="J497" s="928"/>
      <c r="K497" s="927">
        <f t="shared" si="125"/>
        <v>0</v>
      </c>
      <c r="L497" s="927">
        <f t="shared" si="126"/>
        <v>0</v>
      </c>
      <c r="M497" s="322">
        <f>SUM(I497+K497)</f>
        <v>0</v>
      </c>
      <c r="N497" s="479">
        <f>(H497+J497)*G497</f>
        <v>0</v>
      </c>
    </row>
    <row r="498" spans="2:15" ht="22.5" customHeight="1">
      <c r="B498" s="508"/>
      <c r="C498" s="642" t="s">
        <v>307</v>
      </c>
      <c r="D498" s="290"/>
      <c r="E498" s="461"/>
      <c r="F498" s="647" t="s">
        <v>103</v>
      </c>
      <c r="G498" s="291">
        <v>2350</v>
      </c>
      <c r="H498" s="644"/>
      <c r="I498" s="927">
        <f t="shared" si="124"/>
        <v>0</v>
      </c>
      <c r="J498" s="928"/>
      <c r="K498" s="927">
        <f t="shared" si="125"/>
        <v>0</v>
      </c>
      <c r="L498" s="927">
        <f t="shared" si="126"/>
        <v>0</v>
      </c>
      <c r="M498" s="503"/>
      <c r="N498" s="465"/>
    </row>
    <row r="499" spans="2:15" ht="22.5" customHeight="1">
      <c r="B499" s="508"/>
      <c r="C499" s="646" t="s">
        <v>308</v>
      </c>
      <c r="D499" s="290"/>
      <c r="E499" s="461"/>
      <c r="F499" s="647" t="s">
        <v>107</v>
      </c>
      <c r="G499" s="291">
        <v>1</v>
      </c>
      <c r="H499" s="653"/>
      <c r="I499" s="927">
        <f t="shared" si="124"/>
        <v>0</v>
      </c>
      <c r="J499" s="933"/>
      <c r="K499" s="927">
        <f t="shared" si="125"/>
        <v>0</v>
      </c>
      <c r="L499" s="927">
        <f t="shared" si="126"/>
        <v>0</v>
      </c>
      <c r="M499" s="322">
        <f>SUM(I499+K499)</f>
        <v>0</v>
      </c>
      <c r="N499" s="479">
        <f>(H499+J499)*G499</f>
        <v>0</v>
      </c>
    </row>
    <row r="500" spans="2:15" ht="22.5" customHeight="1">
      <c r="B500" s="508"/>
      <c r="C500" s="646" t="s">
        <v>309</v>
      </c>
      <c r="D500" s="290"/>
      <c r="E500" s="461"/>
      <c r="F500" s="647" t="s">
        <v>107</v>
      </c>
      <c r="G500" s="291">
        <v>1</v>
      </c>
      <c r="H500" s="653"/>
      <c r="I500" s="927">
        <f t="shared" si="124"/>
        <v>0</v>
      </c>
      <c r="J500" s="933"/>
      <c r="K500" s="927">
        <f t="shared" si="125"/>
        <v>0</v>
      </c>
      <c r="L500" s="927">
        <f t="shared" si="126"/>
        <v>0</v>
      </c>
      <c r="M500" s="322">
        <f>SUM(I500+K500)</f>
        <v>0</v>
      </c>
      <c r="N500" s="479">
        <f>(H500+J500)*G500</f>
        <v>0</v>
      </c>
    </row>
    <row r="501" spans="2:15" ht="22.5" customHeight="1">
      <c r="B501" s="508"/>
      <c r="C501" s="646" t="s">
        <v>310</v>
      </c>
      <c r="D501" s="290"/>
      <c r="E501" s="461"/>
      <c r="F501" s="647" t="s">
        <v>107</v>
      </c>
      <c r="G501" s="291">
        <v>1</v>
      </c>
      <c r="H501" s="653"/>
      <c r="I501" s="927">
        <f t="shared" si="124"/>
        <v>0</v>
      </c>
      <c r="J501" s="933"/>
      <c r="K501" s="927">
        <f t="shared" si="125"/>
        <v>0</v>
      </c>
      <c r="L501" s="927">
        <f t="shared" si="126"/>
        <v>0</v>
      </c>
      <c r="M501" s="322">
        <f>SUM(I501+K501)</f>
        <v>0</v>
      </c>
      <c r="N501" s="479">
        <f>(H501+J501)*G501</f>
        <v>0</v>
      </c>
    </row>
    <row r="502" spans="2:15" ht="22.5" customHeight="1">
      <c r="B502" s="458">
        <v>2</v>
      </c>
      <c r="C502" s="669" t="s">
        <v>311</v>
      </c>
      <c r="D502" s="290"/>
      <c r="E502" s="461"/>
      <c r="F502" s="670"/>
      <c r="G502" s="506"/>
      <c r="H502" s="299"/>
      <c r="I502" s="930"/>
      <c r="J502" s="931"/>
      <c r="K502" s="930"/>
      <c r="L502" s="932"/>
      <c r="M502" s="503"/>
      <c r="N502" s="465"/>
      <c r="O502" s="524" t="s">
        <v>687</v>
      </c>
    </row>
    <row r="503" spans="2:15" ht="22.5" customHeight="1">
      <c r="B503" s="508"/>
      <c r="C503" s="646" t="s">
        <v>312</v>
      </c>
      <c r="D503" s="290"/>
      <c r="E503" s="461"/>
      <c r="F503" s="647" t="s">
        <v>35</v>
      </c>
      <c r="G503" s="291">
        <v>1</v>
      </c>
      <c r="H503" s="293"/>
      <c r="I503" s="927">
        <f t="shared" ref="I503:I529" si="127">G503*H503</f>
        <v>0</v>
      </c>
      <c r="J503" s="928"/>
      <c r="K503" s="927">
        <f t="shared" ref="K503:K530" si="128">G503*J503</f>
        <v>0</v>
      </c>
      <c r="L503" s="927">
        <f t="shared" ref="L503:L529" si="129">I503+K503</f>
        <v>0</v>
      </c>
      <c r="M503" s="671"/>
      <c r="N503" s="465"/>
    </row>
    <row r="504" spans="2:15" ht="22.5" customHeight="1">
      <c r="B504" s="508"/>
      <c r="C504" s="672" t="s">
        <v>313</v>
      </c>
      <c r="D504" s="290"/>
      <c r="E504" s="461"/>
      <c r="F504" s="647" t="s">
        <v>35</v>
      </c>
      <c r="G504" s="291">
        <v>1</v>
      </c>
      <c r="H504" s="306"/>
      <c r="I504" s="927">
        <f t="shared" si="127"/>
        <v>0</v>
      </c>
      <c r="J504" s="928"/>
      <c r="K504" s="927">
        <f t="shared" si="128"/>
        <v>0</v>
      </c>
      <c r="L504" s="927">
        <f t="shared" si="129"/>
        <v>0</v>
      </c>
      <c r="M504" s="322">
        <f t="shared" ref="M504:M509" si="130">SUM(I504+K504)</f>
        <v>0</v>
      </c>
      <c r="N504" s="479">
        <f t="shared" ref="N504:N509" si="131">(H504+J504)*G504</f>
        <v>0</v>
      </c>
    </row>
    <row r="505" spans="2:15" ht="22.5" customHeight="1">
      <c r="B505" s="508"/>
      <c r="C505" s="642" t="s">
        <v>314</v>
      </c>
      <c r="D505" s="290"/>
      <c r="E505" s="461"/>
      <c r="F505" s="647" t="s">
        <v>35</v>
      </c>
      <c r="G505" s="291">
        <v>2</v>
      </c>
      <c r="H505" s="306"/>
      <c r="I505" s="927">
        <f t="shared" si="127"/>
        <v>0</v>
      </c>
      <c r="J505" s="928"/>
      <c r="K505" s="927">
        <f t="shared" si="128"/>
        <v>0</v>
      </c>
      <c r="L505" s="927">
        <f t="shared" si="129"/>
        <v>0</v>
      </c>
      <c r="M505" s="322">
        <f t="shared" si="130"/>
        <v>0</v>
      </c>
      <c r="N505" s="479">
        <f t="shared" si="131"/>
        <v>0</v>
      </c>
    </row>
    <row r="506" spans="2:15" ht="22.5" customHeight="1">
      <c r="B506" s="508"/>
      <c r="C506" s="672" t="s">
        <v>315</v>
      </c>
      <c r="D506" s="290"/>
      <c r="E506" s="461"/>
      <c r="F506" s="647" t="s">
        <v>35</v>
      </c>
      <c r="G506" s="291">
        <v>14</v>
      </c>
      <c r="H506" s="306"/>
      <c r="I506" s="927">
        <f t="shared" si="127"/>
        <v>0</v>
      </c>
      <c r="J506" s="928"/>
      <c r="K506" s="927">
        <f t="shared" si="128"/>
        <v>0</v>
      </c>
      <c r="L506" s="927">
        <f t="shared" si="129"/>
        <v>0</v>
      </c>
      <c r="M506" s="322">
        <f t="shared" si="130"/>
        <v>0</v>
      </c>
      <c r="N506" s="479">
        <f t="shared" si="131"/>
        <v>0</v>
      </c>
      <c r="O506" s="524" t="s">
        <v>688</v>
      </c>
    </row>
    <row r="507" spans="2:15" ht="22.5" customHeight="1">
      <c r="B507" s="508"/>
      <c r="C507" s="672" t="s">
        <v>316</v>
      </c>
      <c r="D507" s="290"/>
      <c r="E507" s="461"/>
      <c r="F507" s="647" t="s">
        <v>35</v>
      </c>
      <c r="G507" s="291">
        <v>14</v>
      </c>
      <c r="H507" s="644"/>
      <c r="I507" s="927">
        <f t="shared" si="127"/>
        <v>0</v>
      </c>
      <c r="J507" s="928"/>
      <c r="K507" s="927">
        <f t="shared" si="128"/>
        <v>0</v>
      </c>
      <c r="L507" s="927">
        <f t="shared" si="129"/>
        <v>0</v>
      </c>
      <c r="M507" s="322">
        <f t="shared" si="130"/>
        <v>0</v>
      </c>
      <c r="N507" s="479">
        <f t="shared" si="131"/>
        <v>0</v>
      </c>
      <c r="O507" s="524" t="s">
        <v>689</v>
      </c>
    </row>
    <row r="508" spans="2:15" ht="22.5" customHeight="1">
      <c r="B508" s="508"/>
      <c r="C508" s="642" t="s">
        <v>317</v>
      </c>
      <c r="D508" s="290"/>
      <c r="E508" s="461"/>
      <c r="F508" s="647" t="s">
        <v>1023</v>
      </c>
      <c r="G508" s="291">
        <v>1306</v>
      </c>
      <c r="H508" s="644"/>
      <c r="I508" s="927">
        <f t="shared" si="127"/>
        <v>0</v>
      </c>
      <c r="J508" s="928"/>
      <c r="K508" s="927">
        <f t="shared" si="128"/>
        <v>0</v>
      </c>
      <c r="L508" s="927">
        <f t="shared" si="129"/>
        <v>0</v>
      </c>
      <c r="M508" s="322">
        <f t="shared" ref="M508" si="132">SUM(I508+K508)</f>
        <v>0</v>
      </c>
      <c r="N508" s="479">
        <f t="shared" ref="N508" si="133">(H508+J508)*G508</f>
        <v>0</v>
      </c>
      <c r="O508" s="524" t="s">
        <v>689</v>
      </c>
    </row>
    <row r="509" spans="2:15" ht="22.5" customHeight="1">
      <c r="B509" s="508"/>
      <c r="C509" s="642" t="s">
        <v>1024</v>
      </c>
      <c r="D509" s="290"/>
      <c r="E509" s="461"/>
      <c r="F509" s="647" t="s">
        <v>1023</v>
      </c>
      <c r="G509" s="291">
        <v>66</v>
      </c>
      <c r="H509" s="644"/>
      <c r="I509" s="927">
        <f t="shared" si="127"/>
        <v>0</v>
      </c>
      <c r="J509" s="928"/>
      <c r="K509" s="927">
        <f t="shared" si="128"/>
        <v>0</v>
      </c>
      <c r="L509" s="927">
        <f t="shared" si="129"/>
        <v>0</v>
      </c>
      <c r="M509" s="322">
        <f t="shared" si="130"/>
        <v>0</v>
      </c>
      <c r="N509" s="479">
        <f t="shared" si="131"/>
        <v>0</v>
      </c>
    </row>
    <row r="510" spans="2:15" ht="22.5" customHeight="1">
      <c r="B510" s="508"/>
      <c r="C510" s="642" t="s">
        <v>718</v>
      </c>
      <c r="D510" s="290"/>
      <c r="E510" s="461"/>
      <c r="F510" s="647" t="s">
        <v>35</v>
      </c>
      <c r="G510" s="291">
        <v>7</v>
      </c>
      <c r="H510" s="673"/>
      <c r="I510" s="927">
        <f t="shared" si="127"/>
        <v>0</v>
      </c>
      <c r="J510" s="928"/>
      <c r="K510" s="927">
        <f t="shared" si="128"/>
        <v>0</v>
      </c>
      <c r="L510" s="927">
        <f t="shared" si="129"/>
        <v>0</v>
      </c>
      <c r="M510" s="467"/>
      <c r="N510" s="465"/>
    </row>
    <row r="511" spans="2:15" ht="22.5" customHeight="1">
      <c r="B511" s="508"/>
      <c r="C511" s="672" t="s">
        <v>697</v>
      </c>
      <c r="D511" s="290"/>
      <c r="E511" s="461"/>
      <c r="F511" s="647" t="s">
        <v>35</v>
      </c>
      <c r="G511" s="291">
        <v>33</v>
      </c>
      <c r="H511" s="673"/>
      <c r="I511" s="927">
        <f t="shared" si="127"/>
        <v>0</v>
      </c>
      <c r="J511" s="928"/>
      <c r="K511" s="927">
        <f t="shared" si="128"/>
        <v>0</v>
      </c>
      <c r="L511" s="927">
        <f t="shared" si="129"/>
        <v>0</v>
      </c>
      <c r="M511" s="671"/>
      <c r="N511" s="465"/>
    </row>
    <row r="512" spans="2:15" ht="22.5" customHeight="1">
      <c r="B512" s="508"/>
      <c r="C512" s="672" t="s">
        <v>318</v>
      </c>
      <c r="D512" s="290"/>
      <c r="E512" s="461"/>
      <c r="F512" s="647" t="s">
        <v>221</v>
      </c>
      <c r="G512" s="291">
        <v>15</v>
      </c>
      <c r="H512" s="673"/>
      <c r="I512" s="927">
        <f t="shared" si="127"/>
        <v>0</v>
      </c>
      <c r="J512" s="928"/>
      <c r="K512" s="927">
        <f t="shared" si="128"/>
        <v>0</v>
      </c>
      <c r="L512" s="927">
        <f t="shared" si="129"/>
        <v>0</v>
      </c>
      <c r="M512" s="300">
        <f t="shared" ref="M512:M518" si="134">SUM(I512+K512)</f>
        <v>0</v>
      </c>
      <c r="N512" s="479">
        <f t="shared" ref="N512:N518" si="135">(H512+J512)*G512</f>
        <v>0</v>
      </c>
      <c r="O512" s="524" t="s">
        <v>689</v>
      </c>
    </row>
    <row r="513" spans="2:15" ht="22.5" customHeight="1">
      <c r="B513" s="508"/>
      <c r="C513" s="642" t="s">
        <v>1322</v>
      </c>
      <c r="D513" s="290"/>
      <c r="E513" s="461"/>
      <c r="F513" s="647" t="s">
        <v>221</v>
      </c>
      <c r="G513" s="291">
        <v>17</v>
      </c>
      <c r="H513" s="673"/>
      <c r="I513" s="927">
        <f t="shared" si="127"/>
        <v>0</v>
      </c>
      <c r="J513" s="928"/>
      <c r="K513" s="927">
        <f t="shared" si="128"/>
        <v>0</v>
      </c>
      <c r="L513" s="927">
        <f t="shared" si="129"/>
        <v>0</v>
      </c>
      <c r="M513" s="300">
        <f t="shared" si="134"/>
        <v>0</v>
      </c>
      <c r="N513" s="479">
        <f t="shared" si="135"/>
        <v>0</v>
      </c>
      <c r="O513" s="524" t="s">
        <v>689</v>
      </c>
    </row>
    <row r="514" spans="2:15" ht="22.5" customHeight="1">
      <c r="B514" s="508"/>
      <c r="C514" s="674" t="s">
        <v>319</v>
      </c>
      <c r="D514" s="290"/>
      <c r="E514" s="461"/>
      <c r="F514" s="647" t="s">
        <v>35</v>
      </c>
      <c r="G514" s="291">
        <v>1</v>
      </c>
      <c r="H514" s="673"/>
      <c r="I514" s="927">
        <f t="shared" si="127"/>
        <v>0</v>
      </c>
      <c r="J514" s="928"/>
      <c r="K514" s="927">
        <f t="shared" si="128"/>
        <v>0</v>
      </c>
      <c r="L514" s="927">
        <f t="shared" si="129"/>
        <v>0</v>
      </c>
      <c r="M514" s="300">
        <f t="shared" si="134"/>
        <v>0</v>
      </c>
      <c r="N514" s="479">
        <f t="shared" si="135"/>
        <v>0</v>
      </c>
      <c r="O514" s="524" t="s">
        <v>689</v>
      </c>
    </row>
    <row r="515" spans="2:15" ht="22.5" customHeight="1">
      <c r="B515" s="508"/>
      <c r="C515" s="672" t="s">
        <v>320</v>
      </c>
      <c r="D515" s="290"/>
      <c r="E515" s="461"/>
      <c r="F515" s="647" t="s">
        <v>35</v>
      </c>
      <c r="G515" s="291">
        <v>2</v>
      </c>
      <c r="H515" s="673"/>
      <c r="I515" s="927">
        <f t="shared" si="127"/>
        <v>0</v>
      </c>
      <c r="J515" s="928"/>
      <c r="K515" s="927">
        <f t="shared" si="128"/>
        <v>0</v>
      </c>
      <c r="L515" s="927">
        <f t="shared" si="129"/>
        <v>0</v>
      </c>
      <c r="M515" s="300">
        <f t="shared" si="134"/>
        <v>0</v>
      </c>
      <c r="N515" s="479">
        <f t="shared" si="135"/>
        <v>0</v>
      </c>
      <c r="O515" s="524" t="s">
        <v>689</v>
      </c>
    </row>
    <row r="516" spans="2:15" ht="22.5" customHeight="1">
      <c r="B516" s="508"/>
      <c r="C516" s="545" t="s">
        <v>321</v>
      </c>
      <c r="D516" s="290"/>
      <c r="E516" s="461"/>
      <c r="F516" s="675" t="s">
        <v>35</v>
      </c>
      <c r="G516" s="676">
        <v>1</v>
      </c>
      <c r="H516" s="673"/>
      <c r="I516" s="927">
        <f t="shared" si="127"/>
        <v>0</v>
      </c>
      <c r="J516" s="928"/>
      <c r="K516" s="927">
        <f t="shared" si="128"/>
        <v>0</v>
      </c>
      <c r="L516" s="927">
        <f t="shared" si="129"/>
        <v>0</v>
      </c>
      <c r="M516" s="300">
        <f t="shared" si="134"/>
        <v>0</v>
      </c>
      <c r="N516" s="479">
        <f t="shared" si="135"/>
        <v>0</v>
      </c>
    </row>
    <row r="517" spans="2:15" ht="22.5" customHeight="1">
      <c r="B517" s="508"/>
      <c r="C517" s="545" t="s">
        <v>322</v>
      </c>
      <c r="D517" s="290"/>
      <c r="E517" s="461"/>
      <c r="F517" s="675" t="s">
        <v>35</v>
      </c>
      <c r="G517" s="676">
        <v>1</v>
      </c>
      <c r="H517" s="673"/>
      <c r="I517" s="927">
        <f t="shared" si="127"/>
        <v>0</v>
      </c>
      <c r="J517" s="928"/>
      <c r="K517" s="927">
        <f t="shared" si="128"/>
        <v>0</v>
      </c>
      <c r="L517" s="927">
        <f t="shared" si="129"/>
        <v>0</v>
      </c>
      <c r="M517" s="300">
        <f t="shared" si="134"/>
        <v>0</v>
      </c>
      <c r="N517" s="479">
        <f t="shared" si="135"/>
        <v>0</v>
      </c>
    </row>
    <row r="518" spans="2:15" ht="22.5" customHeight="1">
      <c r="B518" s="508"/>
      <c r="C518" s="545" t="s">
        <v>323</v>
      </c>
      <c r="D518" s="290"/>
      <c r="E518" s="461"/>
      <c r="F518" s="675" t="s">
        <v>35</v>
      </c>
      <c r="G518" s="676">
        <v>1</v>
      </c>
      <c r="H518" s="673"/>
      <c r="I518" s="927">
        <f t="shared" si="127"/>
        <v>0</v>
      </c>
      <c r="J518" s="928"/>
      <c r="K518" s="927">
        <f t="shared" si="128"/>
        <v>0</v>
      </c>
      <c r="L518" s="927">
        <f t="shared" si="129"/>
        <v>0</v>
      </c>
      <c r="M518" s="300">
        <f t="shared" si="134"/>
        <v>0</v>
      </c>
      <c r="N518" s="479">
        <f t="shared" si="135"/>
        <v>0</v>
      </c>
    </row>
    <row r="519" spans="2:15" ht="22.5" customHeight="1">
      <c r="B519" s="508"/>
      <c r="C519" s="545" t="s">
        <v>324</v>
      </c>
      <c r="D519" s="290"/>
      <c r="E519" s="461"/>
      <c r="F519" s="675" t="s">
        <v>35</v>
      </c>
      <c r="G519" s="676">
        <v>2</v>
      </c>
      <c r="H519" s="673"/>
      <c r="I519" s="927">
        <f t="shared" si="127"/>
        <v>0</v>
      </c>
      <c r="J519" s="928"/>
      <c r="K519" s="927">
        <f t="shared" si="128"/>
        <v>0</v>
      </c>
      <c r="L519" s="927">
        <f t="shared" si="129"/>
        <v>0</v>
      </c>
      <c r="M519" s="467"/>
      <c r="N519" s="465"/>
    </row>
    <row r="520" spans="2:15" ht="22.5" customHeight="1">
      <c r="B520" s="508"/>
      <c r="C520" s="545" t="s">
        <v>325</v>
      </c>
      <c r="D520" s="290"/>
      <c r="E520" s="461"/>
      <c r="F520" s="675" t="s">
        <v>35</v>
      </c>
      <c r="G520" s="676">
        <v>1</v>
      </c>
      <c r="H520" s="673"/>
      <c r="I520" s="927">
        <f t="shared" si="127"/>
        <v>0</v>
      </c>
      <c r="J520" s="928"/>
      <c r="K520" s="927">
        <f t="shared" si="128"/>
        <v>0</v>
      </c>
      <c r="L520" s="927">
        <f t="shared" si="129"/>
        <v>0</v>
      </c>
      <c r="M520" s="300">
        <f>SUM(I520+K520)</f>
        <v>0</v>
      </c>
      <c r="N520" s="479">
        <f>(H520+J520)*G520</f>
        <v>0</v>
      </c>
      <c r="O520" s="524" t="s">
        <v>694</v>
      </c>
    </row>
    <row r="521" spans="2:15" ht="22.5" customHeight="1">
      <c r="B521" s="458"/>
      <c r="C521" s="642" t="s">
        <v>326</v>
      </c>
      <c r="D521" s="290"/>
      <c r="E521" s="461"/>
      <c r="F521" s="293" t="s">
        <v>107</v>
      </c>
      <c r="G521" s="291">
        <v>1</v>
      </c>
      <c r="H521" s="673"/>
      <c r="I521" s="927">
        <f t="shared" si="127"/>
        <v>0</v>
      </c>
      <c r="J521" s="928"/>
      <c r="K521" s="927">
        <f t="shared" si="128"/>
        <v>0</v>
      </c>
      <c r="L521" s="927">
        <f t="shared" si="129"/>
        <v>0</v>
      </c>
      <c r="M521" s="300">
        <f>SUM(I521+K521)</f>
        <v>0</v>
      </c>
      <c r="N521" s="479">
        <f>(H521+J521)*G521</f>
        <v>0</v>
      </c>
      <c r="O521" s="524" t="s">
        <v>694</v>
      </c>
    </row>
    <row r="522" spans="2:15" ht="22.5" customHeight="1">
      <c r="B522" s="458">
        <v>3</v>
      </c>
      <c r="C522" s="677" t="s">
        <v>1323</v>
      </c>
      <c r="D522" s="678"/>
      <c r="E522" s="679"/>
      <c r="F522" s="680" t="s">
        <v>35</v>
      </c>
      <c r="G522" s="307">
        <v>1</v>
      </c>
      <c r="H522" s="673"/>
      <c r="I522" s="927">
        <f t="shared" si="127"/>
        <v>0</v>
      </c>
      <c r="J522" s="945"/>
      <c r="K522" s="927">
        <f t="shared" si="128"/>
        <v>0</v>
      </c>
      <c r="L522" s="927">
        <f t="shared" si="129"/>
        <v>0</v>
      </c>
      <c r="M522" s="467"/>
      <c r="N522" s="465"/>
    </row>
    <row r="523" spans="2:15" ht="22.5" customHeight="1">
      <c r="B523" s="458"/>
      <c r="C523" s="677" t="s">
        <v>1025</v>
      </c>
      <c r="D523" s="678"/>
      <c r="E523" s="679"/>
      <c r="F523" s="680"/>
      <c r="G523" s="308"/>
      <c r="H523" s="309"/>
      <c r="I523" s="927">
        <f t="shared" si="127"/>
        <v>0</v>
      </c>
      <c r="J523" s="946"/>
      <c r="K523" s="927">
        <f t="shared" si="128"/>
        <v>0</v>
      </c>
      <c r="L523" s="927">
        <f t="shared" si="129"/>
        <v>0</v>
      </c>
      <c r="M523" s="300">
        <f>SUM(I523+K523)</f>
        <v>0</v>
      </c>
      <c r="N523" s="479">
        <f>(H523+J523)*G523</f>
        <v>0</v>
      </c>
      <c r="O523" s="524" t="s">
        <v>695</v>
      </c>
    </row>
    <row r="524" spans="2:15" ht="22.5" customHeight="1">
      <c r="B524" s="458">
        <v>4</v>
      </c>
      <c r="C524" s="677" t="s">
        <v>1324</v>
      </c>
      <c r="D524" s="678"/>
      <c r="E524" s="679"/>
      <c r="F524" s="680" t="s">
        <v>35</v>
      </c>
      <c r="G524" s="307">
        <v>1</v>
      </c>
      <c r="H524" s="673"/>
      <c r="I524" s="927">
        <f t="shared" si="127"/>
        <v>0</v>
      </c>
      <c r="J524" s="945"/>
      <c r="K524" s="927">
        <f t="shared" si="128"/>
        <v>0</v>
      </c>
      <c r="L524" s="927">
        <f t="shared" si="129"/>
        <v>0</v>
      </c>
      <c r="M524" s="300">
        <f>SUM(I524+K524)</f>
        <v>0</v>
      </c>
      <c r="N524" s="479">
        <f>(H524+J524)*G524</f>
        <v>0</v>
      </c>
      <c r="O524" s="524" t="s">
        <v>695</v>
      </c>
    </row>
    <row r="525" spans="2:15" ht="22.5" customHeight="1">
      <c r="B525" s="458"/>
      <c r="C525" s="677" t="s">
        <v>1026</v>
      </c>
      <c r="D525" s="678"/>
      <c r="E525" s="679"/>
      <c r="F525" s="680"/>
      <c r="G525" s="308"/>
      <c r="H525" s="309"/>
      <c r="I525" s="927">
        <f t="shared" si="127"/>
        <v>0</v>
      </c>
      <c r="J525" s="946"/>
      <c r="K525" s="927">
        <f t="shared" si="128"/>
        <v>0</v>
      </c>
      <c r="L525" s="927">
        <f t="shared" si="129"/>
        <v>0</v>
      </c>
      <c r="M525" s="467"/>
      <c r="N525" s="465"/>
    </row>
    <row r="526" spans="2:15" ht="22.5" customHeight="1">
      <c r="B526" s="458">
        <v>5</v>
      </c>
      <c r="C526" s="1075" t="s">
        <v>151</v>
      </c>
      <c r="D526" s="1076"/>
      <c r="E526" s="1077"/>
      <c r="F526" s="356" t="s">
        <v>107</v>
      </c>
      <c r="G526" s="506">
        <v>1</v>
      </c>
      <c r="H526" s="300"/>
      <c r="I526" s="927">
        <f t="shared" si="127"/>
        <v>0</v>
      </c>
      <c r="J526" s="936"/>
      <c r="K526" s="927">
        <f t="shared" si="128"/>
        <v>0</v>
      </c>
      <c r="L526" s="927">
        <f t="shared" si="129"/>
        <v>0</v>
      </c>
      <c r="M526" s="300">
        <f>SUM(I526+K526)</f>
        <v>0</v>
      </c>
      <c r="N526" s="479">
        <f t="shared" ref="N526" si="136">(H526+J526)*G526</f>
        <v>0</v>
      </c>
    </row>
    <row r="527" spans="2:15" ht="22.5" customHeight="1">
      <c r="B527" s="458"/>
      <c r="C527" s="569"/>
      <c r="D527" s="466"/>
      <c r="E527" s="466"/>
      <c r="F527" s="680"/>
      <c r="G527" s="506"/>
      <c r="H527" s="300"/>
      <c r="I527" s="927">
        <f t="shared" si="127"/>
        <v>0</v>
      </c>
      <c r="J527" s="936"/>
      <c r="K527" s="927">
        <f t="shared" si="128"/>
        <v>0</v>
      </c>
      <c r="L527" s="927">
        <f t="shared" si="129"/>
        <v>0</v>
      </c>
      <c r="M527" s="300"/>
      <c r="N527" s="479"/>
    </row>
    <row r="528" spans="2:15" ht="22.5" customHeight="1">
      <c r="B528" s="458"/>
      <c r="C528" s="459" t="s">
        <v>1027</v>
      </c>
      <c r="D528" s="466"/>
      <c r="E528" s="466"/>
      <c r="F528" s="680"/>
      <c r="G528" s="506"/>
      <c r="H528" s="300"/>
      <c r="I528" s="927">
        <f t="shared" si="127"/>
        <v>0</v>
      </c>
      <c r="J528" s="936"/>
      <c r="K528" s="927">
        <f t="shared" si="128"/>
        <v>0</v>
      </c>
      <c r="L528" s="927">
        <f t="shared" si="129"/>
        <v>0</v>
      </c>
      <c r="M528" s="300">
        <f>SUM(I528+K528)</f>
        <v>0</v>
      </c>
      <c r="N528" s="479">
        <f t="shared" ref="N528" si="137">(H528+J528)*G528</f>
        <v>0</v>
      </c>
    </row>
    <row r="529" spans="2:14" ht="22.5" customHeight="1">
      <c r="B529" s="458"/>
      <c r="C529" s="570" t="s">
        <v>160</v>
      </c>
      <c r="D529" s="592"/>
      <c r="E529" s="570"/>
      <c r="F529" s="458"/>
      <c r="G529" s="463"/>
      <c r="H529" s="280"/>
      <c r="I529" s="927">
        <f t="shared" si="127"/>
        <v>0</v>
      </c>
      <c r="J529" s="904"/>
      <c r="K529" s="927">
        <f t="shared" si="128"/>
        <v>0</v>
      </c>
      <c r="L529" s="927">
        <f t="shared" si="129"/>
        <v>0</v>
      </c>
      <c r="M529" s="511">
        <f>SUM(I529+K529)</f>
        <v>0</v>
      </c>
      <c r="N529" s="512">
        <f>SUM(N370:N528)</f>
        <v>0</v>
      </c>
    </row>
    <row r="530" spans="2:14" ht="22.5" customHeight="1">
      <c r="B530" s="458"/>
      <c r="C530" s="460"/>
      <c r="D530" s="592"/>
      <c r="E530" s="570"/>
      <c r="F530" s="458"/>
      <c r="G530" s="463"/>
      <c r="H530" s="299"/>
      <c r="I530" s="917"/>
      <c r="J530" s="947"/>
      <c r="K530" s="927">
        <f t="shared" si="128"/>
        <v>0</v>
      </c>
      <c r="L530" s="948"/>
      <c r="M530" s="421"/>
      <c r="N530" s="512"/>
    </row>
    <row r="531" spans="2:14" ht="22.5" customHeight="1">
      <c r="B531" s="458"/>
      <c r="C531" s="459" t="s">
        <v>161</v>
      </c>
      <c r="D531" s="460"/>
      <c r="E531" s="461"/>
      <c r="F531" s="462"/>
      <c r="G531" s="463"/>
      <c r="H531" s="297"/>
      <c r="I531" s="930"/>
      <c r="J531" s="931"/>
      <c r="K531" s="930"/>
      <c r="L531" s="932"/>
      <c r="M531" s="464"/>
      <c r="N531" s="465"/>
    </row>
    <row r="532" spans="2:14" ht="22.5" customHeight="1">
      <c r="B532" s="458"/>
      <c r="C532" s="460" t="s">
        <v>162</v>
      </c>
      <c r="D532" s="460"/>
      <c r="E532" s="466"/>
      <c r="F532" s="462"/>
      <c r="G532" s="463"/>
      <c r="H532" s="297"/>
      <c r="I532" s="930"/>
      <c r="J532" s="931"/>
      <c r="K532" s="930"/>
      <c r="L532" s="932"/>
      <c r="M532" s="467"/>
      <c r="N532" s="465"/>
    </row>
    <row r="533" spans="2:14" ht="22.5" customHeight="1">
      <c r="B533" s="468">
        <v>1</v>
      </c>
      <c r="C533" s="469" t="s">
        <v>163</v>
      </c>
      <c r="D533" s="470"/>
      <c r="E533" s="471"/>
      <c r="F533" s="462"/>
      <c r="G533" s="472"/>
      <c r="H533" s="314"/>
      <c r="I533" s="949"/>
      <c r="J533" s="950"/>
      <c r="K533" s="949"/>
      <c r="L533" s="951"/>
      <c r="M533" s="473"/>
      <c r="N533" s="465"/>
    </row>
    <row r="534" spans="2:14" ht="22.5" customHeight="1">
      <c r="B534" s="474"/>
      <c r="C534" s="475" t="s">
        <v>558</v>
      </c>
      <c r="D534" s="476"/>
      <c r="E534" s="471"/>
      <c r="F534" s="477" t="s">
        <v>35</v>
      </c>
      <c r="G534" s="315">
        <v>1</v>
      </c>
      <c r="H534" s="316"/>
      <c r="I534" s="919">
        <f t="shared" ref="I534:I597" si="138">G534*H534</f>
        <v>0</v>
      </c>
      <c r="J534" s="952"/>
      <c r="K534" s="937">
        <f t="shared" ref="K534:K597" si="139">G534*J534</f>
        <v>0</v>
      </c>
      <c r="L534" s="953">
        <f t="shared" ref="L534:L597" si="140">G534*(H534+J534)</f>
        <v>0</v>
      </c>
      <c r="M534" s="322">
        <f>SUM(I534+K534)</f>
        <v>0</v>
      </c>
      <c r="N534" s="479">
        <f t="shared" ref="N534:N597" si="141">(H534+J534)*G534</f>
        <v>0</v>
      </c>
    </row>
    <row r="535" spans="2:14" ht="22.5" customHeight="1">
      <c r="B535" s="480"/>
      <c r="C535" s="475" t="s">
        <v>559</v>
      </c>
      <c r="D535" s="475"/>
      <c r="E535" s="471"/>
      <c r="F535" s="481"/>
      <c r="G535" s="482"/>
      <c r="H535" s="317"/>
      <c r="I535" s="919">
        <f t="shared" si="138"/>
        <v>0</v>
      </c>
      <c r="J535" s="954"/>
      <c r="K535" s="937">
        <f t="shared" si="139"/>
        <v>0</v>
      </c>
      <c r="L535" s="953">
        <f t="shared" si="140"/>
        <v>0</v>
      </c>
      <c r="M535" s="464"/>
      <c r="N535" s="479">
        <f t="shared" si="141"/>
        <v>0</v>
      </c>
    </row>
    <row r="536" spans="2:14" ht="22.5" customHeight="1">
      <c r="B536" s="480">
        <v>2</v>
      </c>
      <c r="C536" s="475" t="s">
        <v>302</v>
      </c>
      <c r="D536" s="476"/>
      <c r="E536" s="471"/>
      <c r="F536" s="477" t="s">
        <v>35</v>
      </c>
      <c r="G536" s="315">
        <v>1</v>
      </c>
      <c r="H536" s="316"/>
      <c r="I536" s="919">
        <f t="shared" si="138"/>
        <v>0</v>
      </c>
      <c r="J536" s="952"/>
      <c r="K536" s="937">
        <f t="shared" si="139"/>
        <v>0</v>
      </c>
      <c r="L536" s="953">
        <f t="shared" si="140"/>
        <v>0</v>
      </c>
      <c r="M536" s="322">
        <f>SUM(I536+K536)</f>
        <v>0</v>
      </c>
      <c r="N536" s="479">
        <f t="shared" si="141"/>
        <v>0</v>
      </c>
    </row>
    <row r="537" spans="2:14" ht="22.5" customHeight="1">
      <c r="B537" s="483">
        <v>3</v>
      </c>
      <c r="C537" s="484" t="s">
        <v>1173</v>
      </c>
      <c r="D537" s="476"/>
      <c r="E537" s="485"/>
      <c r="F537" s="486"/>
      <c r="G537" s="319"/>
      <c r="H537" s="319"/>
      <c r="I537" s="919">
        <f t="shared" si="138"/>
        <v>0</v>
      </c>
      <c r="J537" s="955"/>
      <c r="K537" s="937">
        <f t="shared" si="139"/>
        <v>0</v>
      </c>
      <c r="L537" s="953">
        <f t="shared" si="140"/>
        <v>0</v>
      </c>
      <c r="M537" s="467"/>
      <c r="N537" s="479">
        <f t="shared" si="141"/>
        <v>0</v>
      </c>
    </row>
    <row r="538" spans="2:14" ht="22.5" customHeight="1">
      <c r="B538" s="483"/>
      <c r="C538" s="484" t="s">
        <v>1174</v>
      </c>
      <c r="D538" s="476"/>
      <c r="E538" s="485"/>
      <c r="F538" s="486" t="s">
        <v>35</v>
      </c>
      <c r="G538" s="319">
        <v>1</v>
      </c>
      <c r="H538" s="319"/>
      <c r="I538" s="919">
        <f t="shared" si="138"/>
        <v>0</v>
      </c>
      <c r="J538" s="955"/>
      <c r="K538" s="937">
        <f t="shared" si="139"/>
        <v>0</v>
      </c>
      <c r="L538" s="953">
        <f t="shared" si="140"/>
        <v>0</v>
      </c>
      <c r="M538" s="467"/>
      <c r="N538" s="479">
        <f t="shared" si="141"/>
        <v>0</v>
      </c>
    </row>
    <row r="539" spans="2:14" ht="22.5" customHeight="1">
      <c r="B539" s="483"/>
      <c r="C539" s="484" t="s">
        <v>1175</v>
      </c>
      <c r="D539" s="476"/>
      <c r="E539" s="485"/>
      <c r="F539" s="486" t="s">
        <v>329</v>
      </c>
      <c r="G539" s="320">
        <v>120</v>
      </c>
      <c r="H539" s="321"/>
      <c r="I539" s="919">
        <f t="shared" si="138"/>
        <v>0</v>
      </c>
      <c r="J539" s="955"/>
      <c r="K539" s="937">
        <f t="shared" si="139"/>
        <v>0</v>
      </c>
      <c r="L539" s="953">
        <f t="shared" si="140"/>
        <v>0</v>
      </c>
      <c r="M539" s="322">
        <f>SUM(I539+K539)</f>
        <v>0</v>
      </c>
      <c r="N539" s="479">
        <f t="shared" si="141"/>
        <v>0</v>
      </c>
    </row>
    <row r="540" spans="2:14" ht="22.5" customHeight="1">
      <c r="B540" s="483"/>
      <c r="C540" s="484" t="s">
        <v>1176</v>
      </c>
      <c r="D540" s="476"/>
      <c r="E540" s="485"/>
      <c r="F540" s="486" t="s">
        <v>35</v>
      </c>
      <c r="G540" s="320">
        <v>1</v>
      </c>
      <c r="H540" s="321"/>
      <c r="I540" s="919">
        <f t="shared" si="138"/>
        <v>0</v>
      </c>
      <c r="J540" s="955"/>
      <c r="K540" s="937">
        <f t="shared" si="139"/>
        <v>0</v>
      </c>
      <c r="L540" s="953">
        <f t="shared" si="140"/>
        <v>0</v>
      </c>
      <c r="M540" s="322">
        <f t="shared" ref="M540:M571" si="142">SUM(I540+K540)</f>
        <v>0</v>
      </c>
      <c r="N540" s="479">
        <f t="shared" si="141"/>
        <v>0</v>
      </c>
    </row>
    <row r="541" spans="2:14" ht="22.5" customHeight="1">
      <c r="B541" s="483"/>
      <c r="C541" s="484" t="s">
        <v>1177</v>
      </c>
      <c r="D541" s="476"/>
      <c r="E541" s="485"/>
      <c r="F541" s="486" t="s">
        <v>35</v>
      </c>
      <c r="G541" s="320">
        <v>1</v>
      </c>
      <c r="H541" s="321"/>
      <c r="I541" s="919">
        <f t="shared" si="138"/>
        <v>0</v>
      </c>
      <c r="J541" s="955"/>
      <c r="K541" s="937">
        <f t="shared" si="139"/>
        <v>0</v>
      </c>
      <c r="L541" s="953">
        <f t="shared" si="140"/>
        <v>0</v>
      </c>
      <c r="M541" s="322">
        <f t="shared" si="142"/>
        <v>0</v>
      </c>
      <c r="N541" s="479">
        <f t="shared" si="141"/>
        <v>0</v>
      </c>
    </row>
    <row r="542" spans="2:14" ht="22.5" customHeight="1">
      <c r="B542" s="468">
        <v>4</v>
      </c>
      <c r="C542" s="469" t="s">
        <v>1178</v>
      </c>
      <c r="D542" s="470"/>
      <c r="E542" s="471"/>
      <c r="F542" s="480"/>
      <c r="G542" s="315"/>
      <c r="H542" s="323"/>
      <c r="I542" s="919">
        <f t="shared" si="138"/>
        <v>0</v>
      </c>
      <c r="J542" s="952"/>
      <c r="K542" s="937">
        <f t="shared" si="139"/>
        <v>0</v>
      </c>
      <c r="L542" s="953">
        <f t="shared" si="140"/>
        <v>0</v>
      </c>
      <c r="M542" s="322">
        <f t="shared" si="142"/>
        <v>0</v>
      </c>
      <c r="N542" s="479">
        <f t="shared" si="141"/>
        <v>0</v>
      </c>
    </row>
    <row r="543" spans="2:14" ht="22.5" customHeight="1">
      <c r="B543" s="468"/>
      <c r="C543" s="469" t="s">
        <v>1179</v>
      </c>
      <c r="D543" s="487"/>
      <c r="E543" s="471"/>
      <c r="F543" s="480" t="s">
        <v>35</v>
      </c>
      <c r="G543" s="315">
        <v>3</v>
      </c>
      <c r="H543" s="323"/>
      <c r="I543" s="919">
        <f t="shared" si="138"/>
        <v>0</v>
      </c>
      <c r="J543" s="952"/>
      <c r="K543" s="937">
        <f t="shared" si="139"/>
        <v>0</v>
      </c>
      <c r="L543" s="953">
        <f t="shared" si="140"/>
        <v>0</v>
      </c>
      <c r="M543" s="322">
        <f t="shared" si="142"/>
        <v>0</v>
      </c>
      <c r="N543" s="479">
        <f t="shared" si="141"/>
        <v>0</v>
      </c>
    </row>
    <row r="544" spans="2:14" ht="22.5" customHeight="1">
      <c r="B544" s="468">
        <v>5</v>
      </c>
      <c r="C544" s="469" t="s">
        <v>1180</v>
      </c>
      <c r="D544" s="470"/>
      <c r="E544" s="471"/>
      <c r="F544" s="480"/>
      <c r="G544" s="315"/>
      <c r="H544" s="323"/>
      <c r="I544" s="919">
        <f t="shared" si="138"/>
        <v>0</v>
      </c>
      <c r="J544" s="952"/>
      <c r="K544" s="937">
        <f t="shared" si="139"/>
        <v>0</v>
      </c>
      <c r="L544" s="953">
        <f t="shared" si="140"/>
        <v>0</v>
      </c>
      <c r="M544" s="322">
        <f t="shared" si="142"/>
        <v>0</v>
      </c>
      <c r="N544" s="479">
        <f t="shared" si="141"/>
        <v>0</v>
      </c>
    </row>
    <row r="545" spans="2:14" ht="22.5" customHeight="1">
      <c r="B545" s="468"/>
      <c r="C545" s="469" t="s">
        <v>1181</v>
      </c>
      <c r="D545" s="470"/>
      <c r="E545" s="471"/>
      <c r="F545" s="480" t="s">
        <v>35</v>
      </c>
      <c r="G545" s="315">
        <v>1</v>
      </c>
      <c r="H545" s="323"/>
      <c r="I545" s="919">
        <f t="shared" si="138"/>
        <v>0</v>
      </c>
      <c r="J545" s="955"/>
      <c r="K545" s="937">
        <f t="shared" si="139"/>
        <v>0</v>
      </c>
      <c r="L545" s="953">
        <f t="shared" si="140"/>
        <v>0</v>
      </c>
      <c r="M545" s="322">
        <f t="shared" si="142"/>
        <v>0</v>
      </c>
      <c r="N545" s="479">
        <f t="shared" si="141"/>
        <v>0</v>
      </c>
    </row>
    <row r="546" spans="2:14" ht="22.5" customHeight="1">
      <c r="B546" s="480"/>
      <c r="C546" s="469" t="s">
        <v>1182</v>
      </c>
      <c r="D546" s="470"/>
      <c r="E546" s="471"/>
      <c r="F546" s="480" t="s">
        <v>35</v>
      </c>
      <c r="G546" s="315">
        <v>3</v>
      </c>
      <c r="H546" s="323"/>
      <c r="I546" s="919">
        <f t="shared" si="138"/>
        <v>0</v>
      </c>
      <c r="J546" s="955"/>
      <c r="K546" s="937">
        <f t="shared" si="139"/>
        <v>0</v>
      </c>
      <c r="L546" s="953">
        <f t="shared" si="140"/>
        <v>0</v>
      </c>
      <c r="M546" s="322">
        <f t="shared" si="142"/>
        <v>0</v>
      </c>
      <c r="N546" s="479">
        <f t="shared" si="141"/>
        <v>0</v>
      </c>
    </row>
    <row r="547" spans="2:14" ht="22.5" customHeight="1">
      <c r="B547" s="483">
        <v>6</v>
      </c>
      <c r="C547" s="488" t="s">
        <v>560</v>
      </c>
      <c r="D547" s="476"/>
      <c r="E547" s="471"/>
      <c r="F547" s="481"/>
      <c r="G547" s="482"/>
      <c r="H547" s="318"/>
      <c r="I547" s="919">
        <f t="shared" si="138"/>
        <v>0</v>
      </c>
      <c r="J547" s="950"/>
      <c r="K547" s="937">
        <f t="shared" si="139"/>
        <v>0</v>
      </c>
      <c r="L547" s="953">
        <f t="shared" si="140"/>
        <v>0</v>
      </c>
      <c r="M547" s="322">
        <f t="shared" si="142"/>
        <v>0</v>
      </c>
      <c r="N547" s="479">
        <f t="shared" si="141"/>
        <v>0</v>
      </c>
    </row>
    <row r="548" spans="2:14" ht="22.5" customHeight="1">
      <c r="B548" s="483"/>
      <c r="C548" s="488" t="s">
        <v>1183</v>
      </c>
      <c r="D548" s="476"/>
      <c r="E548" s="471"/>
      <c r="F548" s="481"/>
      <c r="G548" s="482"/>
      <c r="H548" s="318"/>
      <c r="I548" s="919">
        <f t="shared" si="138"/>
        <v>0</v>
      </c>
      <c r="J548" s="950"/>
      <c r="K548" s="937">
        <f t="shared" si="139"/>
        <v>0</v>
      </c>
      <c r="L548" s="953">
        <f t="shared" si="140"/>
        <v>0</v>
      </c>
      <c r="M548" s="322">
        <f t="shared" si="142"/>
        <v>0</v>
      </c>
      <c r="N548" s="479">
        <f t="shared" si="141"/>
        <v>0</v>
      </c>
    </row>
    <row r="549" spans="2:14" ht="22.5" customHeight="1">
      <c r="B549" s="483"/>
      <c r="C549" s="489" t="s">
        <v>609</v>
      </c>
      <c r="D549" s="476"/>
      <c r="E549" s="471"/>
      <c r="F549" s="477" t="s">
        <v>271</v>
      </c>
      <c r="G549" s="490">
        <v>1</v>
      </c>
      <c r="H549" s="490"/>
      <c r="I549" s="919">
        <f t="shared" si="138"/>
        <v>0</v>
      </c>
      <c r="J549" s="956"/>
      <c r="K549" s="937">
        <f t="shared" si="139"/>
        <v>0</v>
      </c>
      <c r="L549" s="953">
        <f t="shared" si="140"/>
        <v>0</v>
      </c>
      <c r="M549" s="322">
        <f t="shared" si="142"/>
        <v>0</v>
      </c>
      <c r="N549" s="479">
        <f t="shared" si="141"/>
        <v>0</v>
      </c>
    </row>
    <row r="550" spans="2:14" ht="22.5" customHeight="1">
      <c r="B550" s="483"/>
      <c r="C550" s="491" t="s">
        <v>610</v>
      </c>
      <c r="D550" s="476"/>
      <c r="E550" s="471"/>
      <c r="F550" s="477" t="s">
        <v>270</v>
      </c>
      <c r="G550" s="490">
        <v>1</v>
      </c>
      <c r="H550" s="490"/>
      <c r="I550" s="919">
        <f t="shared" si="138"/>
        <v>0</v>
      </c>
      <c r="J550" s="956"/>
      <c r="K550" s="937">
        <f t="shared" si="139"/>
        <v>0</v>
      </c>
      <c r="L550" s="953">
        <f t="shared" si="140"/>
        <v>0</v>
      </c>
      <c r="M550" s="322">
        <f t="shared" si="142"/>
        <v>0</v>
      </c>
      <c r="N550" s="479">
        <f t="shared" si="141"/>
        <v>0</v>
      </c>
    </row>
    <row r="551" spans="2:14" ht="22.5" customHeight="1">
      <c r="B551" s="483"/>
      <c r="C551" s="489" t="s">
        <v>1184</v>
      </c>
      <c r="D551" s="476"/>
      <c r="E551" s="471"/>
      <c r="F551" s="477" t="s">
        <v>271</v>
      </c>
      <c r="G551" s="490">
        <v>2</v>
      </c>
      <c r="H551" s="490"/>
      <c r="I551" s="919">
        <f t="shared" si="138"/>
        <v>0</v>
      </c>
      <c r="J551" s="956"/>
      <c r="K551" s="937">
        <f t="shared" si="139"/>
        <v>0</v>
      </c>
      <c r="L551" s="953">
        <f t="shared" si="140"/>
        <v>0</v>
      </c>
      <c r="M551" s="322">
        <f t="shared" si="142"/>
        <v>0</v>
      </c>
      <c r="N551" s="479">
        <f t="shared" si="141"/>
        <v>0</v>
      </c>
    </row>
    <row r="552" spans="2:14" ht="22.5" customHeight="1">
      <c r="B552" s="483"/>
      <c r="C552" s="489" t="s">
        <v>1185</v>
      </c>
      <c r="D552" s="476"/>
      <c r="E552" s="471"/>
      <c r="F552" s="477" t="s">
        <v>271</v>
      </c>
      <c r="G552" s="490">
        <v>1</v>
      </c>
      <c r="H552" s="490"/>
      <c r="I552" s="919">
        <f t="shared" si="138"/>
        <v>0</v>
      </c>
      <c r="J552" s="956"/>
      <c r="K552" s="937">
        <f t="shared" si="139"/>
        <v>0</v>
      </c>
      <c r="L552" s="953">
        <f t="shared" si="140"/>
        <v>0</v>
      </c>
      <c r="M552" s="322">
        <f t="shared" si="142"/>
        <v>0</v>
      </c>
      <c r="N552" s="479">
        <f t="shared" si="141"/>
        <v>0</v>
      </c>
    </row>
    <row r="553" spans="2:14" ht="22.5" customHeight="1">
      <c r="B553" s="483"/>
      <c r="C553" s="489" t="s">
        <v>1186</v>
      </c>
      <c r="D553" s="476"/>
      <c r="E553" s="471"/>
      <c r="F553" s="477" t="s">
        <v>271</v>
      </c>
      <c r="G553" s="490">
        <v>4</v>
      </c>
      <c r="H553" s="490"/>
      <c r="I553" s="919">
        <f t="shared" si="138"/>
        <v>0</v>
      </c>
      <c r="J553" s="956"/>
      <c r="K553" s="937">
        <f t="shared" si="139"/>
        <v>0</v>
      </c>
      <c r="L553" s="953">
        <f t="shared" si="140"/>
        <v>0</v>
      </c>
      <c r="M553" s="322">
        <f t="shared" si="142"/>
        <v>0</v>
      </c>
      <c r="N553" s="479">
        <f t="shared" si="141"/>
        <v>0</v>
      </c>
    </row>
    <row r="554" spans="2:14" ht="22.5" customHeight="1">
      <c r="B554" s="483"/>
      <c r="C554" s="489" t="s">
        <v>1187</v>
      </c>
      <c r="D554" s="476"/>
      <c r="E554" s="471"/>
      <c r="F554" s="477" t="s">
        <v>271</v>
      </c>
      <c r="G554" s="490">
        <v>11</v>
      </c>
      <c r="H554" s="490"/>
      <c r="I554" s="919">
        <f t="shared" si="138"/>
        <v>0</v>
      </c>
      <c r="J554" s="956"/>
      <c r="K554" s="937">
        <f t="shared" si="139"/>
        <v>0</v>
      </c>
      <c r="L554" s="953">
        <f t="shared" si="140"/>
        <v>0</v>
      </c>
      <c r="M554" s="322">
        <f t="shared" si="142"/>
        <v>0</v>
      </c>
      <c r="N554" s="479">
        <f t="shared" si="141"/>
        <v>0</v>
      </c>
    </row>
    <row r="555" spans="2:14" ht="22.5" customHeight="1">
      <c r="B555" s="483"/>
      <c r="C555" s="489" t="s">
        <v>1188</v>
      </c>
      <c r="D555" s="476"/>
      <c r="E555" s="471"/>
      <c r="F555" s="477" t="s">
        <v>271</v>
      </c>
      <c r="G555" s="490">
        <v>9</v>
      </c>
      <c r="H555" s="490"/>
      <c r="I555" s="919">
        <f t="shared" si="138"/>
        <v>0</v>
      </c>
      <c r="J555" s="956"/>
      <c r="K555" s="937">
        <f t="shared" si="139"/>
        <v>0</v>
      </c>
      <c r="L555" s="953">
        <f t="shared" si="140"/>
        <v>0</v>
      </c>
      <c r="M555" s="322">
        <f t="shared" si="142"/>
        <v>0</v>
      </c>
      <c r="N555" s="479">
        <f t="shared" si="141"/>
        <v>0</v>
      </c>
    </row>
    <row r="556" spans="2:14" ht="22.5" customHeight="1">
      <c r="B556" s="483"/>
      <c r="C556" s="489" t="s">
        <v>1189</v>
      </c>
      <c r="D556" s="476"/>
      <c r="E556" s="471"/>
      <c r="F556" s="477" t="s">
        <v>271</v>
      </c>
      <c r="G556" s="490">
        <v>6</v>
      </c>
      <c r="H556" s="490"/>
      <c r="I556" s="919">
        <f t="shared" si="138"/>
        <v>0</v>
      </c>
      <c r="J556" s="956"/>
      <c r="K556" s="937">
        <f t="shared" si="139"/>
        <v>0</v>
      </c>
      <c r="L556" s="953">
        <f t="shared" si="140"/>
        <v>0</v>
      </c>
      <c r="M556" s="322">
        <f t="shared" si="142"/>
        <v>0</v>
      </c>
      <c r="N556" s="479">
        <f t="shared" si="141"/>
        <v>0</v>
      </c>
    </row>
    <row r="557" spans="2:14" ht="22.5" customHeight="1">
      <c r="B557" s="483"/>
      <c r="C557" s="489" t="s">
        <v>1190</v>
      </c>
      <c r="D557" s="476"/>
      <c r="E557" s="471"/>
      <c r="F557" s="477" t="s">
        <v>271</v>
      </c>
      <c r="G557" s="490">
        <v>2</v>
      </c>
      <c r="H557" s="490"/>
      <c r="I557" s="919">
        <f t="shared" si="138"/>
        <v>0</v>
      </c>
      <c r="J557" s="956"/>
      <c r="K557" s="937">
        <f t="shared" si="139"/>
        <v>0</v>
      </c>
      <c r="L557" s="953">
        <f t="shared" si="140"/>
        <v>0</v>
      </c>
      <c r="M557" s="322">
        <f t="shared" si="142"/>
        <v>0</v>
      </c>
      <c r="N557" s="479">
        <f t="shared" si="141"/>
        <v>0</v>
      </c>
    </row>
    <row r="558" spans="2:14" ht="22.5" customHeight="1">
      <c r="B558" s="483"/>
      <c r="C558" s="489" t="s">
        <v>611</v>
      </c>
      <c r="D558" s="476"/>
      <c r="E558" s="471"/>
      <c r="F558" s="477" t="s">
        <v>107</v>
      </c>
      <c r="G558" s="490">
        <v>1</v>
      </c>
      <c r="H558" s="490"/>
      <c r="I558" s="919">
        <f t="shared" si="138"/>
        <v>0</v>
      </c>
      <c r="J558" s="956"/>
      <c r="K558" s="937">
        <f t="shared" si="139"/>
        <v>0</v>
      </c>
      <c r="L558" s="953">
        <f t="shared" si="140"/>
        <v>0</v>
      </c>
      <c r="M558" s="322">
        <f t="shared" si="142"/>
        <v>0</v>
      </c>
      <c r="N558" s="479">
        <f t="shared" si="141"/>
        <v>0</v>
      </c>
    </row>
    <row r="559" spans="2:14" ht="22.5" customHeight="1">
      <c r="B559" s="483"/>
      <c r="C559" s="489" t="s">
        <v>1191</v>
      </c>
      <c r="D559" s="476"/>
      <c r="E559" s="471"/>
      <c r="F559" s="477" t="s">
        <v>107</v>
      </c>
      <c r="G559" s="490">
        <v>1</v>
      </c>
      <c r="H559" s="490"/>
      <c r="I559" s="919">
        <f t="shared" si="138"/>
        <v>0</v>
      </c>
      <c r="J559" s="956"/>
      <c r="K559" s="937">
        <f t="shared" si="139"/>
        <v>0</v>
      </c>
      <c r="L559" s="953">
        <f t="shared" si="140"/>
        <v>0</v>
      </c>
      <c r="M559" s="322">
        <f t="shared" si="142"/>
        <v>0</v>
      </c>
      <c r="N559" s="479">
        <f t="shared" si="141"/>
        <v>0</v>
      </c>
    </row>
    <row r="560" spans="2:14" ht="22.5" customHeight="1">
      <c r="B560" s="483"/>
      <c r="C560" s="489" t="s">
        <v>1192</v>
      </c>
      <c r="D560" s="476"/>
      <c r="E560" s="471"/>
      <c r="F560" s="477" t="s">
        <v>107</v>
      </c>
      <c r="G560" s="490">
        <v>1</v>
      </c>
      <c r="H560" s="490"/>
      <c r="I560" s="919">
        <f t="shared" si="138"/>
        <v>0</v>
      </c>
      <c r="J560" s="956"/>
      <c r="K560" s="937">
        <f t="shared" si="139"/>
        <v>0</v>
      </c>
      <c r="L560" s="953">
        <f t="shared" si="140"/>
        <v>0</v>
      </c>
      <c r="M560" s="322">
        <f t="shared" si="142"/>
        <v>0</v>
      </c>
      <c r="N560" s="479">
        <f t="shared" si="141"/>
        <v>0</v>
      </c>
    </row>
    <row r="561" spans="2:14" ht="22.5" customHeight="1">
      <c r="B561" s="483"/>
      <c r="C561" s="489" t="s">
        <v>269</v>
      </c>
      <c r="D561" s="476"/>
      <c r="E561" s="471"/>
      <c r="F561" s="492"/>
      <c r="G561" s="315"/>
      <c r="H561" s="316"/>
      <c r="I561" s="919">
        <f t="shared" si="138"/>
        <v>0</v>
      </c>
      <c r="J561" s="952"/>
      <c r="K561" s="937">
        <f t="shared" si="139"/>
        <v>0</v>
      </c>
      <c r="L561" s="953">
        <f t="shared" si="140"/>
        <v>0</v>
      </c>
      <c r="M561" s="322">
        <f t="shared" si="142"/>
        <v>0</v>
      </c>
      <c r="N561" s="479">
        <f t="shared" si="141"/>
        <v>0</v>
      </c>
    </row>
    <row r="562" spans="2:14" ht="22.5" customHeight="1">
      <c r="B562" s="483"/>
      <c r="C562" s="489" t="s">
        <v>1193</v>
      </c>
      <c r="D562" s="476"/>
      <c r="E562" s="471"/>
      <c r="F562" s="477" t="s">
        <v>35</v>
      </c>
      <c r="G562" s="490">
        <v>1</v>
      </c>
      <c r="H562" s="490"/>
      <c r="I562" s="919">
        <f t="shared" si="138"/>
        <v>0</v>
      </c>
      <c r="J562" s="956"/>
      <c r="K562" s="937">
        <f t="shared" si="139"/>
        <v>0</v>
      </c>
      <c r="L562" s="953">
        <f t="shared" si="140"/>
        <v>0</v>
      </c>
      <c r="M562" s="322">
        <f t="shared" si="142"/>
        <v>0</v>
      </c>
      <c r="N562" s="479">
        <f t="shared" si="141"/>
        <v>0</v>
      </c>
    </row>
    <row r="563" spans="2:14" ht="22.5" customHeight="1">
      <c r="B563" s="483"/>
      <c r="C563" s="489" t="s">
        <v>612</v>
      </c>
      <c r="D563" s="476"/>
      <c r="E563" s="471"/>
      <c r="F563" s="477" t="s">
        <v>35</v>
      </c>
      <c r="G563" s="490">
        <v>10</v>
      </c>
      <c r="H563" s="490"/>
      <c r="I563" s="919">
        <f t="shared" si="138"/>
        <v>0</v>
      </c>
      <c r="J563" s="956"/>
      <c r="K563" s="937">
        <f t="shared" si="139"/>
        <v>0</v>
      </c>
      <c r="L563" s="953">
        <f t="shared" si="140"/>
        <v>0</v>
      </c>
      <c r="M563" s="322">
        <f t="shared" si="142"/>
        <v>0</v>
      </c>
      <c r="N563" s="479">
        <f t="shared" si="141"/>
        <v>0</v>
      </c>
    </row>
    <row r="564" spans="2:14" ht="22.5" customHeight="1">
      <c r="B564" s="483"/>
      <c r="C564" s="489" t="s">
        <v>613</v>
      </c>
      <c r="D564" s="476"/>
      <c r="E564" s="471"/>
      <c r="F564" s="477" t="s">
        <v>35</v>
      </c>
      <c r="G564" s="490">
        <v>10</v>
      </c>
      <c r="H564" s="490"/>
      <c r="I564" s="919">
        <f t="shared" si="138"/>
        <v>0</v>
      </c>
      <c r="J564" s="956"/>
      <c r="K564" s="937">
        <f t="shared" si="139"/>
        <v>0</v>
      </c>
      <c r="L564" s="953">
        <f t="shared" si="140"/>
        <v>0</v>
      </c>
      <c r="M564" s="322">
        <f t="shared" si="142"/>
        <v>0</v>
      </c>
      <c r="N564" s="479">
        <f t="shared" si="141"/>
        <v>0</v>
      </c>
    </row>
    <row r="565" spans="2:14" ht="22.5" customHeight="1">
      <c r="B565" s="483"/>
      <c r="C565" s="489" t="s">
        <v>614</v>
      </c>
      <c r="D565" s="476"/>
      <c r="E565" s="471"/>
      <c r="F565" s="477" t="s">
        <v>35</v>
      </c>
      <c r="G565" s="490">
        <v>10</v>
      </c>
      <c r="H565" s="490"/>
      <c r="I565" s="919">
        <f t="shared" si="138"/>
        <v>0</v>
      </c>
      <c r="J565" s="956"/>
      <c r="K565" s="937">
        <f t="shared" si="139"/>
        <v>0</v>
      </c>
      <c r="L565" s="953">
        <f t="shared" si="140"/>
        <v>0</v>
      </c>
      <c r="M565" s="322">
        <f t="shared" si="142"/>
        <v>0</v>
      </c>
      <c r="N565" s="479">
        <f t="shared" si="141"/>
        <v>0</v>
      </c>
    </row>
    <row r="566" spans="2:14" ht="22.5" customHeight="1">
      <c r="B566" s="483"/>
      <c r="C566" s="489" t="s">
        <v>1192</v>
      </c>
      <c r="D566" s="476"/>
      <c r="E566" s="471"/>
      <c r="F566" s="477" t="s">
        <v>107</v>
      </c>
      <c r="G566" s="490">
        <v>1</v>
      </c>
      <c r="H566" s="490"/>
      <c r="I566" s="919">
        <f t="shared" si="138"/>
        <v>0</v>
      </c>
      <c r="J566" s="956"/>
      <c r="K566" s="937">
        <f t="shared" si="139"/>
        <v>0</v>
      </c>
      <c r="L566" s="953">
        <f t="shared" si="140"/>
        <v>0</v>
      </c>
      <c r="M566" s="322">
        <f t="shared" si="142"/>
        <v>0</v>
      </c>
      <c r="N566" s="479">
        <f t="shared" si="141"/>
        <v>0</v>
      </c>
    </row>
    <row r="567" spans="2:14" ht="22.5" customHeight="1">
      <c r="B567" s="483">
        <v>7</v>
      </c>
      <c r="C567" s="475" t="s">
        <v>272</v>
      </c>
      <c r="D567" s="476"/>
      <c r="E567" s="471"/>
      <c r="F567" s="492"/>
      <c r="G567" s="236"/>
      <c r="H567" s="235"/>
      <c r="I567" s="919">
        <f t="shared" si="138"/>
        <v>0</v>
      </c>
      <c r="J567" s="952"/>
      <c r="K567" s="937">
        <f t="shared" si="139"/>
        <v>0</v>
      </c>
      <c r="L567" s="953">
        <f t="shared" si="140"/>
        <v>0</v>
      </c>
      <c r="M567" s="322">
        <f t="shared" si="142"/>
        <v>0</v>
      </c>
      <c r="N567" s="479">
        <f t="shared" si="141"/>
        <v>0</v>
      </c>
    </row>
    <row r="568" spans="2:14" ht="22.5" customHeight="1">
      <c r="B568" s="483"/>
      <c r="C568" s="475" t="s">
        <v>561</v>
      </c>
      <c r="D568" s="476"/>
      <c r="E568" s="471"/>
      <c r="F568" s="492" t="s">
        <v>35</v>
      </c>
      <c r="G568" s="236">
        <v>1</v>
      </c>
      <c r="H568" s="235"/>
      <c r="I568" s="919">
        <f t="shared" si="138"/>
        <v>0</v>
      </c>
      <c r="J568" s="952"/>
      <c r="K568" s="937">
        <f t="shared" si="139"/>
        <v>0</v>
      </c>
      <c r="L568" s="953">
        <f t="shared" si="140"/>
        <v>0</v>
      </c>
      <c r="M568" s="322">
        <f t="shared" si="142"/>
        <v>0</v>
      </c>
      <c r="N568" s="479">
        <f t="shared" si="141"/>
        <v>0</v>
      </c>
    </row>
    <row r="569" spans="2:14" ht="22.5" customHeight="1">
      <c r="B569" s="483"/>
      <c r="C569" s="475" t="s">
        <v>562</v>
      </c>
      <c r="D569" s="476"/>
      <c r="E569" s="471"/>
      <c r="F569" s="492" t="s">
        <v>35</v>
      </c>
      <c r="G569" s="236">
        <v>1</v>
      </c>
      <c r="H569" s="235"/>
      <c r="I569" s="919">
        <f t="shared" si="138"/>
        <v>0</v>
      </c>
      <c r="J569" s="952"/>
      <c r="K569" s="937">
        <f t="shared" si="139"/>
        <v>0</v>
      </c>
      <c r="L569" s="953">
        <f t="shared" si="140"/>
        <v>0</v>
      </c>
      <c r="M569" s="322">
        <f t="shared" si="142"/>
        <v>0</v>
      </c>
      <c r="N569" s="479">
        <f t="shared" si="141"/>
        <v>0</v>
      </c>
    </row>
    <row r="570" spans="2:14" ht="22.5" customHeight="1">
      <c r="B570" s="483"/>
      <c r="C570" s="475" t="s">
        <v>563</v>
      </c>
      <c r="D570" s="476"/>
      <c r="E570" s="471"/>
      <c r="F570" s="492" t="s">
        <v>35</v>
      </c>
      <c r="G570" s="236">
        <v>1</v>
      </c>
      <c r="H570" s="235"/>
      <c r="I570" s="919">
        <f t="shared" si="138"/>
        <v>0</v>
      </c>
      <c r="J570" s="952"/>
      <c r="K570" s="937">
        <f t="shared" si="139"/>
        <v>0</v>
      </c>
      <c r="L570" s="953">
        <f t="shared" si="140"/>
        <v>0</v>
      </c>
      <c r="M570" s="322">
        <f t="shared" si="142"/>
        <v>0</v>
      </c>
      <c r="N570" s="479">
        <f t="shared" si="141"/>
        <v>0</v>
      </c>
    </row>
    <row r="571" spans="2:14" ht="22.5" customHeight="1">
      <c r="B571" s="483"/>
      <c r="C571" s="475" t="s">
        <v>564</v>
      </c>
      <c r="D571" s="476"/>
      <c r="E571" s="471"/>
      <c r="F571" s="492" t="s">
        <v>35</v>
      </c>
      <c r="G571" s="236">
        <v>1</v>
      </c>
      <c r="H571" s="235"/>
      <c r="I571" s="919">
        <f t="shared" si="138"/>
        <v>0</v>
      </c>
      <c r="J571" s="952"/>
      <c r="K571" s="937">
        <f t="shared" si="139"/>
        <v>0</v>
      </c>
      <c r="L571" s="953">
        <f t="shared" si="140"/>
        <v>0</v>
      </c>
      <c r="M571" s="322">
        <f t="shared" si="142"/>
        <v>0</v>
      </c>
      <c r="N571" s="479">
        <f t="shared" si="141"/>
        <v>0</v>
      </c>
    </row>
    <row r="572" spans="2:14" ht="22.5" customHeight="1">
      <c r="B572" s="480"/>
      <c r="C572" s="475" t="s">
        <v>565</v>
      </c>
      <c r="D572" s="476"/>
      <c r="E572" s="471"/>
      <c r="F572" s="492" t="s">
        <v>35</v>
      </c>
      <c r="G572" s="236">
        <v>1</v>
      </c>
      <c r="H572" s="235"/>
      <c r="I572" s="919">
        <f t="shared" si="138"/>
        <v>0</v>
      </c>
      <c r="J572" s="952"/>
      <c r="K572" s="937">
        <f t="shared" si="139"/>
        <v>0</v>
      </c>
      <c r="L572" s="953">
        <f t="shared" si="140"/>
        <v>0</v>
      </c>
      <c r="M572" s="467"/>
      <c r="N572" s="479">
        <f t="shared" si="141"/>
        <v>0</v>
      </c>
    </row>
    <row r="573" spans="2:14" ht="22.5" customHeight="1">
      <c r="B573" s="480"/>
      <c r="C573" s="475" t="s">
        <v>566</v>
      </c>
      <c r="D573" s="476"/>
      <c r="E573" s="471"/>
      <c r="F573" s="492" t="s">
        <v>35</v>
      </c>
      <c r="G573" s="236">
        <v>1</v>
      </c>
      <c r="H573" s="235"/>
      <c r="I573" s="919">
        <f t="shared" si="138"/>
        <v>0</v>
      </c>
      <c r="J573" s="952"/>
      <c r="K573" s="937">
        <f t="shared" si="139"/>
        <v>0</v>
      </c>
      <c r="L573" s="953">
        <f t="shared" si="140"/>
        <v>0</v>
      </c>
      <c r="M573" s="322">
        <f t="shared" ref="M573:M578" si="143">SUM(I573+K573)</f>
        <v>0</v>
      </c>
      <c r="N573" s="479">
        <f t="shared" si="141"/>
        <v>0</v>
      </c>
    </row>
    <row r="574" spans="2:14" ht="22.5" customHeight="1">
      <c r="B574" s="480"/>
      <c r="C574" s="475" t="s">
        <v>567</v>
      </c>
      <c r="D574" s="476"/>
      <c r="E574" s="471"/>
      <c r="F574" s="492" t="s">
        <v>35</v>
      </c>
      <c r="G574" s="236">
        <v>1</v>
      </c>
      <c r="H574" s="235"/>
      <c r="I574" s="919">
        <f t="shared" si="138"/>
        <v>0</v>
      </c>
      <c r="J574" s="952"/>
      <c r="K574" s="937">
        <f t="shared" si="139"/>
        <v>0</v>
      </c>
      <c r="L574" s="953">
        <f t="shared" si="140"/>
        <v>0</v>
      </c>
      <c r="M574" s="322">
        <f t="shared" si="143"/>
        <v>0</v>
      </c>
      <c r="N574" s="479">
        <f t="shared" si="141"/>
        <v>0</v>
      </c>
    </row>
    <row r="575" spans="2:14" ht="22.5" customHeight="1">
      <c r="B575" s="480"/>
      <c r="C575" s="475" t="s">
        <v>569</v>
      </c>
      <c r="D575" s="476"/>
      <c r="E575" s="471"/>
      <c r="F575" s="492" t="s">
        <v>35</v>
      </c>
      <c r="G575" s="236">
        <v>1</v>
      </c>
      <c r="H575" s="235"/>
      <c r="I575" s="919">
        <f t="shared" si="138"/>
        <v>0</v>
      </c>
      <c r="J575" s="952"/>
      <c r="K575" s="937">
        <f t="shared" si="139"/>
        <v>0</v>
      </c>
      <c r="L575" s="953">
        <f t="shared" si="140"/>
        <v>0</v>
      </c>
      <c r="M575" s="322">
        <f t="shared" si="143"/>
        <v>0</v>
      </c>
      <c r="N575" s="479">
        <f t="shared" si="141"/>
        <v>0</v>
      </c>
    </row>
    <row r="576" spans="2:14" ht="22.5" customHeight="1">
      <c r="B576" s="480"/>
      <c r="C576" s="475" t="s">
        <v>570</v>
      </c>
      <c r="D576" s="476"/>
      <c r="E576" s="471"/>
      <c r="F576" s="492" t="s">
        <v>35</v>
      </c>
      <c r="G576" s="236">
        <v>1</v>
      </c>
      <c r="H576" s="235"/>
      <c r="I576" s="919">
        <f t="shared" si="138"/>
        <v>0</v>
      </c>
      <c r="J576" s="952"/>
      <c r="K576" s="937">
        <f t="shared" si="139"/>
        <v>0</v>
      </c>
      <c r="L576" s="953">
        <f t="shared" si="140"/>
        <v>0</v>
      </c>
      <c r="M576" s="322">
        <f t="shared" si="143"/>
        <v>0</v>
      </c>
      <c r="N576" s="479">
        <f t="shared" si="141"/>
        <v>0</v>
      </c>
    </row>
    <row r="577" spans="2:14" ht="22.5" customHeight="1">
      <c r="B577" s="480"/>
      <c r="C577" s="475" t="s">
        <v>568</v>
      </c>
      <c r="D577" s="476"/>
      <c r="E577" s="471"/>
      <c r="F577" s="492" t="s">
        <v>35</v>
      </c>
      <c r="G577" s="236">
        <v>1</v>
      </c>
      <c r="H577" s="235"/>
      <c r="I577" s="919">
        <f t="shared" si="138"/>
        <v>0</v>
      </c>
      <c r="J577" s="952"/>
      <c r="K577" s="937">
        <f t="shared" si="139"/>
        <v>0</v>
      </c>
      <c r="L577" s="953">
        <f t="shared" si="140"/>
        <v>0</v>
      </c>
      <c r="M577" s="322">
        <f t="shared" si="143"/>
        <v>0</v>
      </c>
      <c r="N577" s="479">
        <f t="shared" si="141"/>
        <v>0</v>
      </c>
    </row>
    <row r="578" spans="2:14" ht="22.5" customHeight="1">
      <c r="B578" s="480"/>
      <c r="C578" s="475" t="s">
        <v>571</v>
      </c>
      <c r="D578" s="476"/>
      <c r="E578" s="471"/>
      <c r="F578" s="492" t="s">
        <v>35</v>
      </c>
      <c r="G578" s="236">
        <v>1</v>
      </c>
      <c r="H578" s="235"/>
      <c r="I578" s="919">
        <f t="shared" si="138"/>
        <v>0</v>
      </c>
      <c r="J578" s="952"/>
      <c r="K578" s="937">
        <f t="shared" si="139"/>
        <v>0</v>
      </c>
      <c r="L578" s="953">
        <f t="shared" si="140"/>
        <v>0</v>
      </c>
      <c r="M578" s="322">
        <f t="shared" si="143"/>
        <v>0</v>
      </c>
      <c r="N578" s="479">
        <f t="shared" si="141"/>
        <v>0</v>
      </c>
    </row>
    <row r="579" spans="2:14" ht="22.5" customHeight="1">
      <c r="B579" s="474"/>
      <c r="C579" s="475" t="s">
        <v>572</v>
      </c>
      <c r="D579" s="476"/>
      <c r="E579" s="471"/>
      <c r="F579" s="492" t="s">
        <v>35</v>
      </c>
      <c r="G579" s="236">
        <v>1</v>
      </c>
      <c r="H579" s="235"/>
      <c r="I579" s="919">
        <f t="shared" si="138"/>
        <v>0</v>
      </c>
      <c r="J579" s="952"/>
      <c r="K579" s="937">
        <f t="shared" si="139"/>
        <v>0</v>
      </c>
      <c r="L579" s="953">
        <f t="shared" si="140"/>
        <v>0</v>
      </c>
      <c r="M579" s="322">
        <f>SUM(I579+K579)</f>
        <v>0</v>
      </c>
      <c r="N579" s="479">
        <f t="shared" si="141"/>
        <v>0</v>
      </c>
    </row>
    <row r="580" spans="2:14" ht="22.5" customHeight="1">
      <c r="B580" s="474"/>
      <c r="C580" s="475" t="s">
        <v>574</v>
      </c>
      <c r="D580" s="476"/>
      <c r="E580" s="471"/>
      <c r="F580" s="492" t="s">
        <v>35</v>
      </c>
      <c r="G580" s="236">
        <v>1</v>
      </c>
      <c r="H580" s="235"/>
      <c r="I580" s="919">
        <f t="shared" si="138"/>
        <v>0</v>
      </c>
      <c r="J580" s="952"/>
      <c r="K580" s="937">
        <f t="shared" si="139"/>
        <v>0</v>
      </c>
      <c r="L580" s="953">
        <f t="shared" si="140"/>
        <v>0</v>
      </c>
      <c r="M580" s="322">
        <f t="shared" ref="M580:M596" si="144">SUM(I580+K580)</f>
        <v>0</v>
      </c>
      <c r="N580" s="479">
        <f t="shared" si="141"/>
        <v>0</v>
      </c>
    </row>
    <row r="581" spans="2:14" ht="22.5" customHeight="1">
      <c r="B581" s="474"/>
      <c r="C581" s="475" t="s">
        <v>573</v>
      </c>
      <c r="D581" s="476"/>
      <c r="E581" s="471"/>
      <c r="F581" s="492" t="s">
        <v>35</v>
      </c>
      <c r="G581" s="236">
        <v>1</v>
      </c>
      <c r="H581" s="235"/>
      <c r="I581" s="919">
        <f t="shared" si="138"/>
        <v>0</v>
      </c>
      <c r="J581" s="952"/>
      <c r="K581" s="937">
        <f t="shared" si="139"/>
        <v>0</v>
      </c>
      <c r="L581" s="953">
        <f t="shared" si="140"/>
        <v>0</v>
      </c>
      <c r="M581" s="322">
        <f t="shared" si="144"/>
        <v>0</v>
      </c>
      <c r="N581" s="479">
        <f t="shared" si="141"/>
        <v>0</v>
      </c>
    </row>
    <row r="582" spans="2:14" ht="22.5" customHeight="1">
      <c r="B582" s="474"/>
      <c r="C582" s="475" t="s">
        <v>575</v>
      </c>
      <c r="D582" s="476"/>
      <c r="E582" s="471"/>
      <c r="F582" s="492" t="s">
        <v>35</v>
      </c>
      <c r="G582" s="236">
        <v>1</v>
      </c>
      <c r="H582" s="235"/>
      <c r="I582" s="919">
        <f t="shared" si="138"/>
        <v>0</v>
      </c>
      <c r="J582" s="952"/>
      <c r="K582" s="937">
        <f t="shared" si="139"/>
        <v>0</v>
      </c>
      <c r="L582" s="953">
        <f t="shared" si="140"/>
        <v>0</v>
      </c>
      <c r="M582" s="322">
        <f t="shared" si="144"/>
        <v>0</v>
      </c>
      <c r="N582" s="479">
        <f t="shared" si="141"/>
        <v>0</v>
      </c>
    </row>
    <row r="583" spans="2:14" ht="22.5" customHeight="1">
      <c r="B583" s="474"/>
      <c r="C583" s="475" t="s">
        <v>576</v>
      </c>
      <c r="D583" s="476"/>
      <c r="E583" s="471"/>
      <c r="F583" s="492" t="s">
        <v>35</v>
      </c>
      <c r="G583" s="236">
        <v>1</v>
      </c>
      <c r="H583" s="235"/>
      <c r="I583" s="919">
        <f t="shared" si="138"/>
        <v>0</v>
      </c>
      <c r="J583" s="952"/>
      <c r="K583" s="937">
        <f t="shared" si="139"/>
        <v>0</v>
      </c>
      <c r="L583" s="953">
        <f t="shared" si="140"/>
        <v>0</v>
      </c>
      <c r="M583" s="322">
        <f t="shared" si="144"/>
        <v>0</v>
      </c>
      <c r="N583" s="479">
        <f t="shared" si="141"/>
        <v>0</v>
      </c>
    </row>
    <row r="584" spans="2:14" ht="22.5" customHeight="1">
      <c r="B584" s="474"/>
      <c r="C584" s="475" t="s">
        <v>615</v>
      </c>
      <c r="D584" s="476"/>
      <c r="E584" s="471"/>
      <c r="F584" s="492" t="s">
        <v>35</v>
      </c>
      <c r="G584" s="236">
        <v>1</v>
      </c>
      <c r="H584" s="235"/>
      <c r="I584" s="919">
        <f t="shared" si="138"/>
        <v>0</v>
      </c>
      <c r="J584" s="952"/>
      <c r="K584" s="937">
        <f t="shared" si="139"/>
        <v>0</v>
      </c>
      <c r="L584" s="953">
        <f t="shared" si="140"/>
        <v>0</v>
      </c>
      <c r="M584" s="322">
        <f t="shared" si="144"/>
        <v>0</v>
      </c>
      <c r="N584" s="479">
        <f t="shared" si="141"/>
        <v>0</v>
      </c>
    </row>
    <row r="585" spans="2:14" ht="22.5" customHeight="1">
      <c r="B585" s="474"/>
      <c r="C585" s="475" t="s">
        <v>616</v>
      </c>
      <c r="D585" s="476"/>
      <c r="E585" s="471"/>
      <c r="F585" s="492" t="s">
        <v>35</v>
      </c>
      <c r="G585" s="236">
        <v>1</v>
      </c>
      <c r="H585" s="235"/>
      <c r="I585" s="919">
        <f t="shared" si="138"/>
        <v>0</v>
      </c>
      <c r="J585" s="952"/>
      <c r="K585" s="937">
        <f t="shared" si="139"/>
        <v>0</v>
      </c>
      <c r="L585" s="953">
        <f t="shared" si="140"/>
        <v>0</v>
      </c>
      <c r="M585" s="322">
        <f t="shared" si="144"/>
        <v>0</v>
      </c>
      <c r="N585" s="479">
        <f t="shared" si="141"/>
        <v>0</v>
      </c>
    </row>
    <row r="586" spans="2:14" ht="22.5" customHeight="1">
      <c r="B586" s="474"/>
      <c r="C586" s="475" t="s">
        <v>617</v>
      </c>
      <c r="D586" s="476"/>
      <c r="E586" s="471"/>
      <c r="F586" s="492" t="s">
        <v>35</v>
      </c>
      <c r="G586" s="236">
        <v>1</v>
      </c>
      <c r="H586" s="235"/>
      <c r="I586" s="919">
        <f t="shared" si="138"/>
        <v>0</v>
      </c>
      <c r="J586" s="952"/>
      <c r="K586" s="937">
        <f t="shared" si="139"/>
        <v>0</v>
      </c>
      <c r="L586" s="953">
        <f t="shared" si="140"/>
        <v>0</v>
      </c>
      <c r="M586" s="322">
        <f t="shared" si="144"/>
        <v>0</v>
      </c>
      <c r="N586" s="479">
        <f t="shared" si="141"/>
        <v>0</v>
      </c>
    </row>
    <row r="587" spans="2:14" ht="22.5" customHeight="1">
      <c r="B587" s="474"/>
      <c r="C587" s="475" t="s">
        <v>618</v>
      </c>
      <c r="D587" s="476"/>
      <c r="E587" s="471"/>
      <c r="F587" s="492" t="s">
        <v>35</v>
      </c>
      <c r="G587" s="236">
        <v>1</v>
      </c>
      <c r="H587" s="235"/>
      <c r="I587" s="919">
        <f t="shared" si="138"/>
        <v>0</v>
      </c>
      <c r="J587" s="952"/>
      <c r="K587" s="937">
        <f t="shared" si="139"/>
        <v>0</v>
      </c>
      <c r="L587" s="953">
        <f t="shared" si="140"/>
        <v>0</v>
      </c>
      <c r="M587" s="322">
        <f t="shared" si="144"/>
        <v>0</v>
      </c>
      <c r="N587" s="479">
        <f t="shared" si="141"/>
        <v>0</v>
      </c>
    </row>
    <row r="588" spans="2:14" ht="22.5" customHeight="1">
      <c r="B588" s="474"/>
      <c r="C588" s="475" t="s">
        <v>619</v>
      </c>
      <c r="D588" s="476"/>
      <c r="E588" s="471"/>
      <c r="F588" s="492" t="s">
        <v>35</v>
      </c>
      <c r="G588" s="236">
        <v>1</v>
      </c>
      <c r="H588" s="235"/>
      <c r="I588" s="919">
        <f t="shared" si="138"/>
        <v>0</v>
      </c>
      <c r="J588" s="952"/>
      <c r="K588" s="937">
        <f t="shared" si="139"/>
        <v>0</v>
      </c>
      <c r="L588" s="953">
        <f t="shared" si="140"/>
        <v>0</v>
      </c>
      <c r="M588" s="322">
        <f t="shared" si="144"/>
        <v>0</v>
      </c>
      <c r="N588" s="479">
        <f t="shared" si="141"/>
        <v>0</v>
      </c>
    </row>
    <row r="589" spans="2:14" ht="22.5" customHeight="1">
      <c r="B589" s="474"/>
      <c r="C589" s="475" t="s">
        <v>620</v>
      </c>
      <c r="D589" s="476"/>
      <c r="E589" s="471"/>
      <c r="F589" s="492" t="s">
        <v>35</v>
      </c>
      <c r="G589" s="236">
        <v>1</v>
      </c>
      <c r="H589" s="235"/>
      <c r="I589" s="919">
        <f t="shared" si="138"/>
        <v>0</v>
      </c>
      <c r="J589" s="952"/>
      <c r="K589" s="937">
        <f t="shared" si="139"/>
        <v>0</v>
      </c>
      <c r="L589" s="953">
        <f t="shared" si="140"/>
        <v>0</v>
      </c>
      <c r="M589" s="322">
        <f t="shared" si="144"/>
        <v>0</v>
      </c>
      <c r="N589" s="479">
        <f t="shared" si="141"/>
        <v>0</v>
      </c>
    </row>
    <row r="590" spans="2:14" ht="22.5" customHeight="1">
      <c r="B590" s="474"/>
      <c r="C590" s="475" t="s">
        <v>578</v>
      </c>
      <c r="D590" s="476"/>
      <c r="E590" s="471"/>
      <c r="F590" s="492" t="s">
        <v>35</v>
      </c>
      <c r="G590" s="236">
        <v>1</v>
      </c>
      <c r="H590" s="235"/>
      <c r="I590" s="919">
        <f t="shared" si="138"/>
        <v>0</v>
      </c>
      <c r="J590" s="952"/>
      <c r="K590" s="937">
        <f t="shared" si="139"/>
        <v>0</v>
      </c>
      <c r="L590" s="953">
        <f t="shared" si="140"/>
        <v>0</v>
      </c>
      <c r="M590" s="322">
        <f t="shared" si="144"/>
        <v>0</v>
      </c>
      <c r="N590" s="479">
        <f t="shared" si="141"/>
        <v>0</v>
      </c>
    </row>
    <row r="591" spans="2:14" ht="22.5" customHeight="1">
      <c r="B591" s="474"/>
      <c r="C591" s="475" t="s">
        <v>1194</v>
      </c>
      <c r="D591" s="476"/>
      <c r="E591" s="471"/>
      <c r="F591" s="492" t="s">
        <v>35</v>
      </c>
      <c r="G591" s="236">
        <v>1</v>
      </c>
      <c r="H591" s="235"/>
      <c r="I591" s="919">
        <f t="shared" si="138"/>
        <v>0</v>
      </c>
      <c r="J591" s="952"/>
      <c r="K591" s="937">
        <f t="shared" si="139"/>
        <v>0</v>
      </c>
      <c r="L591" s="953">
        <f t="shared" si="140"/>
        <v>0</v>
      </c>
      <c r="M591" s="322">
        <f t="shared" si="144"/>
        <v>0</v>
      </c>
      <c r="N591" s="479">
        <f t="shared" si="141"/>
        <v>0</v>
      </c>
    </row>
    <row r="592" spans="2:14" ht="22.5" customHeight="1">
      <c r="B592" s="474">
        <v>8</v>
      </c>
      <c r="C592" s="475" t="s">
        <v>273</v>
      </c>
      <c r="D592" s="475"/>
      <c r="E592" s="471"/>
      <c r="F592" s="480"/>
      <c r="G592" s="236"/>
      <c r="H592" s="235"/>
      <c r="I592" s="919">
        <f t="shared" si="138"/>
        <v>0</v>
      </c>
      <c r="J592" s="952"/>
      <c r="K592" s="937">
        <f t="shared" si="139"/>
        <v>0</v>
      </c>
      <c r="L592" s="953">
        <f t="shared" si="140"/>
        <v>0</v>
      </c>
      <c r="M592" s="322">
        <f t="shared" si="144"/>
        <v>0</v>
      </c>
      <c r="N592" s="479">
        <f t="shared" si="141"/>
        <v>0</v>
      </c>
    </row>
    <row r="593" spans="2:14" ht="22.5" customHeight="1">
      <c r="B593" s="474"/>
      <c r="C593" s="475" t="s">
        <v>632</v>
      </c>
      <c r="D593" s="475"/>
      <c r="E593" s="471"/>
      <c r="F593" s="492" t="s">
        <v>103</v>
      </c>
      <c r="G593" s="236">
        <v>965.99999999999989</v>
      </c>
      <c r="H593" s="235"/>
      <c r="I593" s="919">
        <f t="shared" si="138"/>
        <v>0</v>
      </c>
      <c r="J593" s="952"/>
      <c r="K593" s="937">
        <f t="shared" si="139"/>
        <v>0</v>
      </c>
      <c r="L593" s="953">
        <f t="shared" si="140"/>
        <v>0</v>
      </c>
      <c r="M593" s="322">
        <f t="shared" si="144"/>
        <v>0</v>
      </c>
      <c r="N593" s="479">
        <f t="shared" si="141"/>
        <v>0</v>
      </c>
    </row>
    <row r="594" spans="2:14" ht="22.5" customHeight="1">
      <c r="B594" s="480"/>
      <c r="C594" s="475" t="s">
        <v>274</v>
      </c>
      <c r="D594" s="476"/>
      <c r="E594" s="471"/>
      <c r="F594" s="492" t="s">
        <v>103</v>
      </c>
      <c r="G594" s="236">
        <v>552</v>
      </c>
      <c r="H594" s="235"/>
      <c r="I594" s="919">
        <f t="shared" si="138"/>
        <v>0</v>
      </c>
      <c r="J594" s="952"/>
      <c r="K594" s="937">
        <f t="shared" si="139"/>
        <v>0</v>
      </c>
      <c r="L594" s="953">
        <f t="shared" si="140"/>
        <v>0</v>
      </c>
      <c r="M594" s="322">
        <f t="shared" si="144"/>
        <v>0</v>
      </c>
      <c r="N594" s="479">
        <f t="shared" si="141"/>
        <v>0</v>
      </c>
    </row>
    <row r="595" spans="2:14" ht="22.5" customHeight="1">
      <c r="B595" s="480"/>
      <c r="C595" s="475" t="s">
        <v>275</v>
      </c>
      <c r="D595" s="476"/>
      <c r="E595" s="471"/>
      <c r="F595" s="492" t="s">
        <v>103</v>
      </c>
      <c r="G595" s="236">
        <v>644</v>
      </c>
      <c r="H595" s="235"/>
      <c r="I595" s="919">
        <f t="shared" si="138"/>
        <v>0</v>
      </c>
      <c r="J595" s="952"/>
      <c r="K595" s="937">
        <f t="shared" si="139"/>
        <v>0</v>
      </c>
      <c r="L595" s="953">
        <f t="shared" si="140"/>
        <v>0</v>
      </c>
      <c r="M595" s="322">
        <f t="shared" si="144"/>
        <v>0</v>
      </c>
      <c r="N595" s="479">
        <f t="shared" si="141"/>
        <v>0</v>
      </c>
    </row>
    <row r="596" spans="2:14" ht="22.5" customHeight="1">
      <c r="B596" s="480"/>
      <c r="C596" s="475" t="s">
        <v>276</v>
      </c>
      <c r="D596" s="476"/>
      <c r="E596" s="471"/>
      <c r="F596" s="492" t="s">
        <v>103</v>
      </c>
      <c r="G596" s="236">
        <v>1564</v>
      </c>
      <c r="H596" s="235"/>
      <c r="I596" s="919">
        <f t="shared" si="138"/>
        <v>0</v>
      </c>
      <c r="J596" s="952"/>
      <c r="K596" s="937">
        <f t="shared" si="139"/>
        <v>0</v>
      </c>
      <c r="L596" s="953">
        <f t="shared" si="140"/>
        <v>0</v>
      </c>
      <c r="M596" s="322">
        <f t="shared" si="144"/>
        <v>0</v>
      </c>
      <c r="N596" s="479">
        <f t="shared" si="141"/>
        <v>0</v>
      </c>
    </row>
    <row r="597" spans="2:14" ht="22.5" customHeight="1">
      <c r="B597" s="480"/>
      <c r="C597" s="475" t="s">
        <v>277</v>
      </c>
      <c r="D597" s="476"/>
      <c r="E597" s="471"/>
      <c r="F597" s="492" t="s">
        <v>103</v>
      </c>
      <c r="G597" s="236">
        <v>2392</v>
      </c>
      <c r="H597" s="235"/>
      <c r="I597" s="919">
        <f t="shared" si="138"/>
        <v>0</v>
      </c>
      <c r="J597" s="952"/>
      <c r="K597" s="937">
        <f t="shared" si="139"/>
        <v>0</v>
      </c>
      <c r="L597" s="953">
        <f t="shared" si="140"/>
        <v>0</v>
      </c>
      <c r="M597" s="322">
        <f>SUM(I597+K597)</f>
        <v>0</v>
      </c>
      <c r="N597" s="479">
        <f t="shared" si="141"/>
        <v>0</v>
      </c>
    </row>
    <row r="598" spans="2:14" ht="22.5" customHeight="1">
      <c r="B598" s="480"/>
      <c r="C598" s="475" t="s">
        <v>278</v>
      </c>
      <c r="D598" s="476"/>
      <c r="E598" s="471"/>
      <c r="F598" s="492" t="s">
        <v>103</v>
      </c>
      <c r="G598" s="236">
        <v>402.5</v>
      </c>
      <c r="H598" s="235"/>
      <c r="I598" s="919">
        <f t="shared" ref="I598:I661" si="145">G598*H598</f>
        <v>0</v>
      </c>
      <c r="J598" s="952"/>
      <c r="K598" s="937">
        <f t="shared" ref="K598:K661" si="146">G598*J598</f>
        <v>0</v>
      </c>
      <c r="L598" s="953">
        <f t="shared" ref="L598:L661" si="147">G598*(H598+J598)</f>
        <v>0</v>
      </c>
      <c r="M598" s="322">
        <f>SUM(I598+K598)</f>
        <v>0</v>
      </c>
      <c r="N598" s="479">
        <f t="shared" ref="N598:N661" si="148">(H598+J598)*G598</f>
        <v>0</v>
      </c>
    </row>
    <row r="599" spans="2:14" ht="22.5" customHeight="1">
      <c r="B599" s="480"/>
      <c r="C599" s="475" t="s">
        <v>633</v>
      </c>
      <c r="D599" s="476"/>
      <c r="E599" s="471"/>
      <c r="F599" s="492" t="s">
        <v>103</v>
      </c>
      <c r="G599" s="236">
        <v>34.5</v>
      </c>
      <c r="H599" s="235"/>
      <c r="I599" s="919">
        <f t="shared" si="145"/>
        <v>0</v>
      </c>
      <c r="J599" s="952"/>
      <c r="K599" s="937">
        <f t="shared" si="146"/>
        <v>0</v>
      </c>
      <c r="L599" s="953">
        <f t="shared" si="147"/>
        <v>0</v>
      </c>
      <c r="M599" s="322">
        <f>SUM(I599+K599)</f>
        <v>0</v>
      </c>
      <c r="N599" s="479">
        <f t="shared" si="148"/>
        <v>0</v>
      </c>
    </row>
    <row r="600" spans="2:14" ht="22.5" customHeight="1">
      <c r="B600" s="480"/>
      <c r="C600" s="475" t="s">
        <v>279</v>
      </c>
      <c r="D600" s="476"/>
      <c r="E600" s="471"/>
      <c r="F600" s="492" t="s">
        <v>103</v>
      </c>
      <c r="G600" s="236">
        <v>276</v>
      </c>
      <c r="H600" s="235"/>
      <c r="I600" s="919">
        <f t="shared" si="145"/>
        <v>0</v>
      </c>
      <c r="J600" s="952"/>
      <c r="K600" s="937">
        <f t="shared" si="146"/>
        <v>0</v>
      </c>
      <c r="L600" s="953">
        <f t="shared" si="147"/>
        <v>0</v>
      </c>
      <c r="M600" s="322">
        <f>SUM(I600+K600)</f>
        <v>0</v>
      </c>
      <c r="N600" s="479">
        <f t="shared" si="148"/>
        <v>0</v>
      </c>
    </row>
    <row r="601" spans="2:14" ht="22.5" customHeight="1">
      <c r="B601" s="480"/>
      <c r="C601" s="475" t="s">
        <v>280</v>
      </c>
      <c r="D601" s="476"/>
      <c r="E601" s="471"/>
      <c r="F601" s="492" t="s">
        <v>103</v>
      </c>
      <c r="G601" s="236">
        <v>575</v>
      </c>
      <c r="H601" s="235"/>
      <c r="I601" s="919">
        <f t="shared" si="145"/>
        <v>0</v>
      </c>
      <c r="J601" s="952"/>
      <c r="K601" s="937">
        <f t="shared" si="146"/>
        <v>0</v>
      </c>
      <c r="L601" s="953">
        <f t="shared" si="147"/>
        <v>0</v>
      </c>
      <c r="M601" s="322">
        <f>SUM(I601+K601)</f>
        <v>0</v>
      </c>
      <c r="N601" s="479">
        <f t="shared" si="148"/>
        <v>0</v>
      </c>
    </row>
    <row r="602" spans="2:14" ht="22.5" customHeight="1">
      <c r="B602" s="480"/>
      <c r="C602" s="475" t="s">
        <v>281</v>
      </c>
      <c r="D602" s="475"/>
      <c r="E602" s="471"/>
      <c r="F602" s="492" t="s">
        <v>103</v>
      </c>
      <c r="G602" s="236">
        <v>805</v>
      </c>
      <c r="H602" s="235"/>
      <c r="I602" s="919">
        <f t="shared" si="145"/>
        <v>0</v>
      </c>
      <c r="J602" s="952"/>
      <c r="K602" s="937">
        <f t="shared" si="146"/>
        <v>0</v>
      </c>
      <c r="L602" s="953">
        <f t="shared" si="147"/>
        <v>0</v>
      </c>
      <c r="M602" s="493"/>
      <c r="N602" s="479">
        <f t="shared" si="148"/>
        <v>0</v>
      </c>
    </row>
    <row r="603" spans="2:14" ht="22.5" customHeight="1">
      <c r="B603" s="480"/>
      <c r="C603" s="475" t="s">
        <v>282</v>
      </c>
      <c r="D603" s="475"/>
      <c r="E603" s="471"/>
      <c r="F603" s="492" t="s">
        <v>103</v>
      </c>
      <c r="G603" s="236">
        <v>149.5</v>
      </c>
      <c r="H603" s="235"/>
      <c r="I603" s="919">
        <f t="shared" si="145"/>
        <v>0</v>
      </c>
      <c r="J603" s="952"/>
      <c r="K603" s="937">
        <f t="shared" si="146"/>
        <v>0</v>
      </c>
      <c r="L603" s="953">
        <f t="shared" si="147"/>
        <v>0</v>
      </c>
      <c r="M603" s="322">
        <f t="shared" ref="M603:M618" si="149">SUM(I603+K603)</f>
        <v>0</v>
      </c>
      <c r="N603" s="479">
        <f t="shared" si="148"/>
        <v>0</v>
      </c>
    </row>
    <row r="604" spans="2:14" ht="22.5" customHeight="1">
      <c r="B604" s="480"/>
      <c r="C604" s="475" t="s">
        <v>283</v>
      </c>
      <c r="D604" s="475"/>
      <c r="E604" s="471"/>
      <c r="F604" s="492" t="s">
        <v>103</v>
      </c>
      <c r="G604" s="236">
        <v>34.5</v>
      </c>
      <c r="H604" s="235"/>
      <c r="I604" s="919">
        <f t="shared" si="145"/>
        <v>0</v>
      </c>
      <c r="J604" s="952"/>
      <c r="K604" s="937">
        <f t="shared" si="146"/>
        <v>0</v>
      </c>
      <c r="L604" s="953">
        <f t="shared" si="147"/>
        <v>0</v>
      </c>
      <c r="M604" s="322">
        <f t="shared" si="149"/>
        <v>0</v>
      </c>
      <c r="N604" s="479">
        <f t="shared" si="148"/>
        <v>0</v>
      </c>
    </row>
    <row r="605" spans="2:14" ht="22.5" customHeight="1">
      <c r="B605" s="480"/>
      <c r="C605" s="475" t="s">
        <v>579</v>
      </c>
      <c r="D605" s="475"/>
      <c r="E605" s="471"/>
      <c r="F605" s="492" t="s">
        <v>103</v>
      </c>
      <c r="G605" s="236">
        <v>322</v>
      </c>
      <c r="H605" s="235"/>
      <c r="I605" s="919">
        <f t="shared" si="145"/>
        <v>0</v>
      </c>
      <c r="J605" s="952"/>
      <c r="K605" s="937">
        <f t="shared" si="146"/>
        <v>0</v>
      </c>
      <c r="L605" s="953">
        <f t="shared" si="147"/>
        <v>0</v>
      </c>
      <c r="M605" s="322">
        <f t="shared" si="149"/>
        <v>0</v>
      </c>
      <c r="N605" s="479">
        <f t="shared" si="148"/>
        <v>0</v>
      </c>
    </row>
    <row r="606" spans="2:14" ht="22.5" customHeight="1">
      <c r="B606" s="480"/>
      <c r="C606" s="475" t="s">
        <v>284</v>
      </c>
      <c r="D606" s="475"/>
      <c r="E606" s="471"/>
      <c r="F606" s="492" t="s">
        <v>103</v>
      </c>
      <c r="G606" s="236">
        <v>138</v>
      </c>
      <c r="H606" s="235"/>
      <c r="I606" s="919">
        <f t="shared" si="145"/>
        <v>0</v>
      </c>
      <c r="J606" s="952"/>
      <c r="K606" s="937">
        <f t="shared" si="146"/>
        <v>0</v>
      </c>
      <c r="L606" s="953">
        <f t="shared" si="147"/>
        <v>0</v>
      </c>
      <c r="M606" s="322">
        <f t="shared" si="149"/>
        <v>0</v>
      </c>
      <c r="N606" s="479">
        <f t="shared" si="148"/>
        <v>0</v>
      </c>
    </row>
    <row r="607" spans="2:14" ht="22.5" customHeight="1">
      <c r="B607" s="480"/>
      <c r="C607" s="494" t="s">
        <v>621</v>
      </c>
      <c r="D607" s="476"/>
      <c r="E607" s="471"/>
      <c r="F607" s="492" t="s">
        <v>107</v>
      </c>
      <c r="G607" s="236">
        <v>1</v>
      </c>
      <c r="H607" s="235"/>
      <c r="I607" s="919">
        <f t="shared" si="145"/>
        <v>0</v>
      </c>
      <c r="J607" s="952"/>
      <c r="K607" s="937">
        <f t="shared" si="146"/>
        <v>0</v>
      </c>
      <c r="L607" s="953">
        <f t="shared" si="147"/>
        <v>0</v>
      </c>
      <c r="M607" s="322">
        <f t="shared" si="149"/>
        <v>0</v>
      </c>
      <c r="N607" s="479">
        <f t="shared" si="148"/>
        <v>0</v>
      </c>
    </row>
    <row r="608" spans="2:14" ht="22.5" customHeight="1">
      <c r="B608" s="480">
        <v>9</v>
      </c>
      <c r="C608" s="475" t="s">
        <v>285</v>
      </c>
      <c r="D608" s="475"/>
      <c r="E608" s="471"/>
      <c r="F608" s="480"/>
      <c r="G608" s="236"/>
      <c r="H608" s="235"/>
      <c r="I608" s="919">
        <f t="shared" si="145"/>
        <v>0</v>
      </c>
      <c r="J608" s="952"/>
      <c r="K608" s="937">
        <f t="shared" si="146"/>
        <v>0</v>
      </c>
      <c r="L608" s="953">
        <f t="shared" si="147"/>
        <v>0</v>
      </c>
      <c r="M608" s="322">
        <f t="shared" si="149"/>
        <v>0</v>
      </c>
      <c r="N608" s="479">
        <f t="shared" si="148"/>
        <v>0</v>
      </c>
    </row>
    <row r="609" spans="2:14" ht="22.5" customHeight="1">
      <c r="B609" s="480"/>
      <c r="C609" s="495" t="s">
        <v>588</v>
      </c>
      <c r="D609" s="476"/>
      <c r="E609" s="471"/>
      <c r="F609" s="492" t="s">
        <v>103</v>
      </c>
      <c r="G609" s="236">
        <v>138</v>
      </c>
      <c r="H609" s="235"/>
      <c r="I609" s="919">
        <f t="shared" si="145"/>
        <v>0</v>
      </c>
      <c r="J609" s="952"/>
      <c r="K609" s="937">
        <f t="shared" si="146"/>
        <v>0</v>
      </c>
      <c r="L609" s="953">
        <f t="shared" si="147"/>
        <v>0</v>
      </c>
      <c r="M609" s="322">
        <f t="shared" ref="M609" si="150">SUM(I609+K609)</f>
        <v>0</v>
      </c>
      <c r="N609" s="479">
        <f t="shared" si="148"/>
        <v>0</v>
      </c>
    </row>
    <row r="610" spans="2:14" ht="22.5" customHeight="1">
      <c r="B610" s="480"/>
      <c r="C610" s="495" t="s">
        <v>589</v>
      </c>
      <c r="D610" s="476"/>
      <c r="E610" s="471"/>
      <c r="F610" s="492" t="s">
        <v>103</v>
      </c>
      <c r="G610" s="236">
        <v>161</v>
      </c>
      <c r="H610" s="235"/>
      <c r="I610" s="919">
        <f t="shared" si="145"/>
        <v>0</v>
      </c>
      <c r="J610" s="952"/>
      <c r="K610" s="937">
        <f t="shared" si="146"/>
        <v>0</v>
      </c>
      <c r="L610" s="953">
        <f t="shared" si="147"/>
        <v>0</v>
      </c>
      <c r="M610" s="322">
        <f t="shared" si="149"/>
        <v>0</v>
      </c>
      <c r="N610" s="479">
        <f t="shared" si="148"/>
        <v>0</v>
      </c>
    </row>
    <row r="611" spans="2:14" ht="22.5" customHeight="1">
      <c r="B611" s="480"/>
      <c r="C611" s="495" t="s">
        <v>286</v>
      </c>
      <c r="D611" s="476"/>
      <c r="E611" s="471"/>
      <c r="F611" s="492" t="s">
        <v>103</v>
      </c>
      <c r="G611" s="236">
        <v>989</v>
      </c>
      <c r="H611" s="235"/>
      <c r="I611" s="919">
        <f t="shared" si="145"/>
        <v>0</v>
      </c>
      <c r="J611" s="952"/>
      <c r="K611" s="937">
        <f t="shared" si="146"/>
        <v>0</v>
      </c>
      <c r="L611" s="953">
        <f t="shared" si="147"/>
        <v>0</v>
      </c>
      <c r="M611" s="322">
        <f t="shared" si="149"/>
        <v>0</v>
      </c>
      <c r="N611" s="479">
        <f t="shared" si="148"/>
        <v>0</v>
      </c>
    </row>
    <row r="612" spans="2:14" ht="22.5" customHeight="1">
      <c r="B612" s="480"/>
      <c r="C612" s="495" t="s">
        <v>287</v>
      </c>
      <c r="D612" s="476"/>
      <c r="E612" s="471"/>
      <c r="F612" s="492" t="s">
        <v>103</v>
      </c>
      <c r="G612" s="236">
        <v>92</v>
      </c>
      <c r="H612" s="235"/>
      <c r="I612" s="919">
        <f t="shared" si="145"/>
        <v>0</v>
      </c>
      <c r="J612" s="952"/>
      <c r="K612" s="937">
        <f t="shared" si="146"/>
        <v>0</v>
      </c>
      <c r="L612" s="953">
        <f t="shared" si="147"/>
        <v>0</v>
      </c>
      <c r="M612" s="322">
        <f t="shared" si="149"/>
        <v>0</v>
      </c>
      <c r="N612" s="479">
        <f t="shared" si="148"/>
        <v>0</v>
      </c>
    </row>
    <row r="613" spans="2:14" ht="22.5" customHeight="1">
      <c r="B613" s="480"/>
      <c r="C613" s="495" t="s">
        <v>288</v>
      </c>
      <c r="D613" s="476"/>
      <c r="E613" s="471"/>
      <c r="F613" s="492" t="s">
        <v>103</v>
      </c>
      <c r="G613" s="236">
        <v>80.5</v>
      </c>
      <c r="H613" s="235"/>
      <c r="I613" s="919">
        <f t="shared" si="145"/>
        <v>0</v>
      </c>
      <c r="J613" s="952"/>
      <c r="K613" s="937">
        <f t="shared" si="146"/>
        <v>0</v>
      </c>
      <c r="L613" s="953">
        <f t="shared" si="147"/>
        <v>0</v>
      </c>
      <c r="M613" s="322">
        <f t="shared" si="149"/>
        <v>0</v>
      </c>
      <c r="N613" s="479">
        <f t="shared" si="148"/>
        <v>0</v>
      </c>
    </row>
    <row r="614" spans="2:14" ht="22.5" customHeight="1">
      <c r="B614" s="480"/>
      <c r="C614" s="495" t="s">
        <v>289</v>
      </c>
      <c r="D614" s="476"/>
      <c r="E614" s="471"/>
      <c r="F614" s="492" t="s">
        <v>103</v>
      </c>
      <c r="G614" s="236">
        <v>103.5</v>
      </c>
      <c r="H614" s="235"/>
      <c r="I614" s="919">
        <f t="shared" si="145"/>
        <v>0</v>
      </c>
      <c r="J614" s="952"/>
      <c r="K614" s="937">
        <f t="shared" si="146"/>
        <v>0</v>
      </c>
      <c r="L614" s="953">
        <f t="shared" si="147"/>
        <v>0</v>
      </c>
      <c r="M614" s="322">
        <f t="shared" ref="M614" si="151">SUM(I614+K614)</f>
        <v>0</v>
      </c>
      <c r="N614" s="479">
        <f t="shared" si="148"/>
        <v>0</v>
      </c>
    </row>
    <row r="615" spans="2:14" ht="22.5" customHeight="1">
      <c r="B615" s="480"/>
      <c r="C615" s="495" t="s">
        <v>622</v>
      </c>
      <c r="D615" s="476"/>
      <c r="E615" s="471"/>
      <c r="F615" s="492" t="s">
        <v>103</v>
      </c>
      <c r="G615" s="236">
        <v>69</v>
      </c>
      <c r="H615" s="235"/>
      <c r="I615" s="919">
        <f t="shared" si="145"/>
        <v>0</v>
      </c>
      <c r="J615" s="952"/>
      <c r="K615" s="937">
        <f t="shared" si="146"/>
        <v>0</v>
      </c>
      <c r="L615" s="953">
        <f t="shared" si="147"/>
        <v>0</v>
      </c>
      <c r="M615" s="322">
        <f t="shared" si="149"/>
        <v>0</v>
      </c>
      <c r="N615" s="479">
        <f t="shared" si="148"/>
        <v>0</v>
      </c>
    </row>
    <row r="616" spans="2:14" ht="22.5" customHeight="1">
      <c r="B616" s="480"/>
      <c r="C616" s="495" t="s">
        <v>292</v>
      </c>
      <c r="D616" s="476"/>
      <c r="E616" s="471"/>
      <c r="F616" s="492" t="s">
        <v>103</v>
      </c>
      <c r="G616" s="236">
        <v>198</v>
      </c>
      <c r="H616" s="235"/>
      <c r="I616" s="919">
        <f t="shared" si="145"/>
        <v>0</v>
      </c>
      <c r="J616" s="952"/>
      <c r="K616" s="937">
        <f t="shared" si="146"/>
        <v>0</v>
      </c>
      <c r="L616" s="953">
        <f t="shared" si="147"/>
        <v>0</v>
      </c>
      <c r="M616" s="322">
        <f t="shared" si="149"/>
        <v>0</v>
      </c>
      <c r="N616" s="479">
        <f t="shared" si="148"/>
        <v>0</v>
      </c>
    </row>
    <row r="617" spans="2:14" ht="22.5" customHeight="1">
      <c r="B617" s="480"/>
      <c r="C617" s="495" t="s">
        <v>634</v>
      </c>
      <c r="D617" s="476"/>
      <c r="E617" s="471"/>
      <c r="F617" s="492" t="s">
        <v>103</v>
      </c>
      <c r="G617" s="236">
        <v>13</v>
      </c>
      <c r="H617" s="235"/>
      <c r="I617" s="919">
        <f t="shared" si="145"/>
        <v>0</v>
      </c>
      <c r="J617" s="952"/>
      <c r="K617" s="937">
        <f t="shared" si="146"/>
        <v>0</v>
      </c>
      <c r="L617" s="953">
        <f t="shared" si="147"/>
        <v>0</v>
      </c>
      <c r="M617" s="322">
        <f t="shared" si="149"/>
        <v>0</v>
      </c>
      <c r="N617" s="479">
        <f t="shared" si="148"/>
        <v>0</v>
      </c>
    </row>
    <row r="618" spans="2:14" ht="22.5" customHeight="1">
      <c r="B618" s="480"/>
      <c r="C618" s="495" t="s">
        <v>293</v>
      </c>
      <c r="D618" s="476"/>
      <c r="E618" s="471"/>
      <c r="F618" s="492" t="s">
        <v>103</v>
      </c>
      <c r="G618" s="236">
        <v>13</v>
      </c>
      <c r="H618" s="235"/>
      <c r="I618" s="919">
        <f t="shared" si="145"/>
        <v>0</v>
      </c>
      <c r="J618" s="952"/>
      <c r="K618" s="937">
        <f t="shared" si="146"/>
        <v>0</v>
      </c>
      <c r="L618" s="953">
        <f t="shared" si="147"/>
        <v>0</v>
      </c>
      <c r="M618" s="322">
        <f t="shared" si="149"/>
        <v>0</v>
      </c>
      <c r="N618" s="479">
        <f t="shared" si="148"/>
        <v>0</v>
      </c>
    </row>
    <row r="619" spans="2:14" ht="22.5" customHeight="1">
      <c r="B619" s="480"/>
      <c r="C619" s="494" t="s">
        <v>621</v>
      </c>
      <c r="D619" s="476"/>
      <c r="E619" s="471"/>
      <c r="F619" s="492" t="s">
        <v>107</v>
      </c>
      <c r="G619" s="236">
        <v>1</v>
      </c>
      <c r="H619" s="235"/>
      <c r="I619" s="919">
        <f t="shared" si="145"/>
        <v>0</v>
      </c>
      <c r="J619" s="952"/>
      <c r="K619" s="937">
        <f t="shared" si="146"/>
        <v>0</v>
      </c>
      <c r="L619" s="953">
        <f t="shared" si="147"/>
        <v>0</v>
      </c>
      <c r="M619" s="322">
        <f>SUM(I619+K619)</f>
        <v>0</v>
      </c>
      <c r="N619" s="479">
        <f t="shared" si="148"/>
        <v>0</v>
      </c>
    </row>
    <row r="620" spans="2:14" ht="22.5" customHeight="1">
      <c r="B620" s="474">
        <v>10</v>
      </c>
      <c r="C620" s="475" t="s">
        <v>577</v>
      </c>
      <c r="D620" s="476"/>
      <c r="E620" s="471"/>
      <c r="F620" s="480"/>
      <c r="G620" s="236"/>
      <c r="H620" s="235"/>
      <c r="I620" s="919">
        <f t="shared" si="145"/>
        <v>0</v>
      </c>
      <c r="J620" s="952"/>
      <c r="K620" s="937">
        <f t="shared" si="146"/>
        <v>0</v>
      </c>
      <c r="L620" s="953">
        <f t="shared" si="147"/>
        <v>0</v>
      </c>
      <c r="M620" s="322">
        <f t="shared" ref="M620" si="152">SUM(I620+K620)</f>
        <v>0</v>
      </c>
      <c r="N620" s="479">
        <f t="shared" si="148"/>
        <v>0</v>
      </c>
    </row>
    <row r="621" spans="2:14" ht="22.5" customHeight="1">
      <c r="B621" s="474"/>
      <c r="C621" s="475" t="s">
        <v>1195</v>
      </c>
      <c r="D621" s="476"/>
      <c r="E621" s="471"/>
      <c r="F621" s="492" t="s">
        <v>35</v>
      </c>
      <c r="G621" s="236">
        <v>1</v>
      </c>
      <c r="H621" s="235"/>
      <c r="I621" s="919">
        <f t="shared" si="145"/>
        <v>0</v>
      </c>
      <c r="J621" s="952"/>
      <c r="K621" s="937">
        <f t="shared" si="146"/>
        <v>0</v>
      </c>
      <c r="L621" s="953">
        <f t="shared" si="147"/>
        <v>0</v>
      </c>
      <c r="M621" s="322">
        <f t="shared" ref="M621:M629" si="153">SUM(I621+K621)</f>
        <v>0</v>
      </c>
      <c r="N621" s="479">
        <f t="shared" si="148"/>
        <v>0</v>
      </c>
    </row>
    <row r="622" spans="2:14" ht="22.5" customHeight="1">
      <c r="B622" s="474"/>
      <c r="C622" s="475" t="s">
        <v>1196</v>
      </c>
      <c r="D622" s="476"/>
      <c r="E622" s="471"/>
      <c r="F622" s="492" t="s">
        <v>35</v>
      </c>
      <c r="G622" s="236">
        <v>1</v>
      </c>
      <c r="H622" s="235"/>
      <c r="I622" s="919">
        <f t="shared" si="145"/>
        <v>0</v>
      </c>
      <c r="J622" s="952"/>
      <c r="K622" s="937">
        <f t="shared" si="146"/>
        <v>0</v>
      </c>
      <c r="L622" s="953">
        <f t="shared" si="147"/>
        <v>0</v>
      </c>
      <c r="M622" s="322">
        <f t="shared" si="153"/>
        <v>0</v>
      </c>
      <c r="N622" s="479">
        <f t="shared" si="148"/>
        <v>0</v>
      </c>
    </row>
    <row r="623" spans="2:14" ht="22.5" customHeight="1">
      <c r="B623" s="474"/>
      <c r="C623" s="475" t="s">
        <v>1197</v>
      </c>
      <c r="D623" s="476"/>
      <c r="E623" s="471"/>
      <c r="F623" s="492" t="s">
        <v>35</v>
      </c>
      <c r="G623" s="236">
        <v>1</v>
      </c>
      <c r="H623" s="235"/>
      <c r="I623" s="919">
        <f t="shared" si="145"/>
        <v>0</v>
      </c>
      <c r="J623" s="952"/>
      <c r="K623" s="937">
        <f t="shared" si="146"/>
        <v>0</v>
      </c>
      <c r="L623" s="953">
        <f t="shared" si="147"/>
        <v>0</v>
      </c>
      <c r="M623" s="322">
        <f t="shared" si="153"/>
        <v>0</v>
      </c>
      <c r="N623" s="479">
        <f t="shared" si="148"/>
        <v>0</v>
      </c>
    </row>
    <row r="624" spans="2:14" ht="22.5" customHeight="1">
      <c r="B624" s="474"/>
      <c r="C624" s="475" t="s">
        <v>1198</v>
      </c>
      <c r="D624" s="476"/>
      <c r="E624" s="471"/>
      <c r="F624" s="492" t="s">
        <v>35</v>
      </c>
      <c r="G624" s="236">
        <v>1</v>
      </c>
      <c r="H624" s="235"/>
      <c r="I624" s="919">
        <f t="shared" si="145"/>
        <v>0</v>
      </c>
      <c r="J624" s="952"/>
      <c r="K624" s="937">
        <f t="shared" si="146"/>
        <v>0</v>
      </c>
      <c r="L624" s="953">
        <f t="shared" si="147"/>
        <v>0</v>
      </c>
      <c r="M624" s="322">
        <f t="shared" si="153"/>
        <v>0</v>
      </c>
      <c r="N624" s="479">
        <f t="shared" si="148"/>
        <v>0</v>
      </c>
    </row>
    <row r="625" spans="2:14" ht="22.5" customHeight="1">
      <c r="B625" s="474"/>
      <c r="C625" s="475" t="s">
        <v>1199</v>
      </c>
      <c r="D625" s="476"/>
      <c r="E625" s="471"/>
      <c r="F625" s="492" t="s">
        <v>35</v>
      </c>
      <c r="G625" s="236">
        <v>1</v>
      </c>
      <c r="H625" s="235"/>
      <c r="I625" s="919">
        <f t="shared" si="145"/>
        <v>0</v>
      </c>
      <c r="J625" s="952"/>
      <c r="K625" s="937">
        <f t="shared" si="146"/>
        <v>0</v>
      </c>
      <c r="L625" s="953">
        <f t="shared" si="147"/>
        <v>0</v>
      </c>
      <c r="M625" s="322">
        <f t="shared" si="153"/>
        <v>0</v>
      </c>
      <c r="N625" s="479">
        <f t="shared" si="148"/>
        <v>0</v>
      </c>
    </row>
    <row r="626" spans="2:14" ht="22.5" customHeight="1">
      <c r="B626" s="474"/>
      <c r="C626" s="475" t="s">
        <v>1200</v>
      </c>
      <c r="D626" s="476"/>
      <c r="E626" s="471"/>
      <c r="F626" s="492" t="s">
        <v>35</v>
      </c>
      <c r="G626" s="236">
        <v>1</v>
      </c>
      <c r="H626" s="235"/>
      <c r="I626" s="919">
        <f t="shared" si="145"/>
        <v>0</v>
      </c>
      <c r="J626" s="952"/>
      <c r="K626" s="937">
        <f t="shared" si="146"/>
        <v>0</v>
      </c>
      <c r="L626" s="953">
        <f t="shared" si="147"/>
        <v>0</v>
      </c>
      <c r="M626" s="322">
        <f t="shared" si="153"/>
        <v>0</v>
      </c>
      <c r="N626" s="479">
        <f t="shared" si="148"/>
        <v>0</v>
      </c>
    </row>
    <row r="627" spans="2:14" ht="22.5" customHeight="1">
      <c r="B627" s="474"/>
      <c r="C627" s="475" t="s">
        <v>1201</v>
      </c>
      <c r="D627" s="476"/>
      <c r="E627" s="471"/>
      <c r="F627" s="492" t="s">
        <v>35</v>
      </c>
      <c r="G627" s="236">
        <v>1</v>
      </c>
      <c r="H627" s="235"/>
      <c r="I627" s="919">
        <f t="shared" si="145"/>
        <v>0</v>
      </c>
      <c r="J627" s="952"/>
      <c r="K627" s="937">
        <f t="shared" si="146"/>
        <v>0</v>
      </c>
      <c r="L627" s="953">
        <f t="shared" si="147"/>
        <v>0</v>
      </c>
      <c r="M627" s="322">
        <f t="shared" si="153"/>
        <v>0</v>
      </c>
      <c r="N627" s="479">
        <f t="shared" si="148"/>
        <v>0</v>
      </c>
    </row>
    <row r="628" spans="2:14" ht="22.5" customHeight="1">
      <c r="B628" s="474"/>
      <c r="C628" s="475" t="s">
        <v>1202</v>
      </c>
      <c r="D628" s="476"/>
      <c r="E628" s="471"/>
      <c r="F628" s="492" t="s">
        <v>35</v>
      </c>
      <c r="G628" s="236">
        <v>1</v>
      </c>
      <c r="H628" s="235"/>
      <c r="I628" s="919">
        <f t="shared" si="145"/>
        <v>0</v>
      </c>
      <c r="J628" s="952"/>
      <c r="K628" s="937">
        <f t="shared" si="146"/>
        <v>0</v>
      </c>
      <c r="L628" s="953">
        <f t="shared" si="147"/>
        <v>0</v>
      </c>
      <c r="M628" s="322">
        <f t="shared" ref="M628" si="154">SUM(I628+K628)</f>
        <v>0</v>
      </c>
      <c r="N628" s="479">
        <f t="shared" si="148"/>
        <v>0</v>
      </c>
    </row>
    <row r="629" spans="2:14" ht="22.5" customHeight="1">
      <c r="B629" s="474"/>
      <c r="C629" s="475" t="s">
        <v>1203</v>
      </c>
      <c r="D629" s="476"/>
      <c r="E629" s="471"/>
      <c r="F629" s="492" t="s">
        <v>35</v>
      </c>
      <c r="G629" s="236">
        <v>1</v>
      </c>
      <c r="H629" s="235"/>
      <c r="I629" s="919">
        <f t="shared" si="145"/>
        <v>0</v>
      </c>
      <c r="J629" s="952"/>
      <c r="K629" s="937">
        <f t="shared" si="146"/>
        <v>0</v>
      </c>
      <c r="L629" s="953">
        <f t="shared" si="147"/>
        <v>0</v>
      </c>
      <c r="M629" s="322">
        <f t="shared" si="153"/>
        <v>0</v>
      </c>
      <c r="N629" s="479">
        <f t="shared" si="148"/>
        <v>0</v>
      </c>
    </row>
    <row r="630" spans="2:14" ht="22.5" customHeight="1">
      <c r="B630" s="474"/>
      <c r="C630" s="475" t="s">
        <v>1204</v>
      </c>
      <c r="D630" s="476"/>
      <c r="E630" s="471"/>
      <c r="F630" s="492" t="s">
        <v>35</v>
      </c>
      <c r="G630" s="236">
        <v>1</v>
      </c>
      <c r="H630" s="235"/>
      <c r="I630" s="919">
        <f t="shared" si="145"/>
        <v>0</v>
      </c>
      <c r="J630" s="952"/>
      <c r="K630" s="937">
        <f t="shared" si="146"/>
        <v>0</v>
      </c>
      <c r="L630" s="953">
        <f t="shared" si="147"/>
        <v>0</v>
      </c>
      <c r="M630" s="467"/>
      <c r="N630" s="479">
        <f t="shared" si="148"/>
        <v>0</v>
      </c>
    </row>
    <row r="631" spans="2:14" ht="22.5" customHeight="1">
      <c r="B631" s="474"/>
      <c r="C631" s="475" t="s">
        <v>1205</v>
      </c>
      <c r="D631" s="476"/>
      <c r="E631" s="471"/>
      <c r="F631" s="492" t="s">
        <v>35</v>
      </c>
      <c r="G631" s="236">
        <v>1</v>
      </c>
      <c r="H631" s="235"/>
      <c r="I631" s="919">
        <f t="shared" si="145"/>
        <v>0</v>
      </c>
      <c r="J631" s="952"/>
      <c r="K631" s="937">
        <f t="shared" si="146"/>
        <v>0</v>
      </c>
      <c r="L631" s="953">
        <f t="shared" si="147"/>
        <v>0</v>
      </c>
      <c r="M631" s="322">
        <f t="shared" ref="M631:M637" si="155">SUM(I631+K631)</f>
        <v>0</v>
      </c>
      <c r="N631" s="479">
        <f t="shared" si="148"/>
        <v>0</v>
      </c>
    </row>
    <row r="632" spans="2:14" ht="22.5" customHeight="1">
      <c r="B632" s="474"/>
      <c r="C632" s="475" t="s">
        <v>1206</v>
      </c>
      <c r="D632" s="476"/>
      <c r="E632" s="471"/>
      <c r="F632" s="492" t="s">
        <v>35</v>
      </c>
      <c r="G632" s="236">
        <v>1</v>
      </c>
      <c r="H632" s="235"/>
      <c r="I632" s="919">
        <f t="shared" si="145"/>
        <v>0</v>
      </c>
      <c r="J632" s="952"/>
      <c r="K632" s="937">
        <f t="shared" si="146"/>
        <v>0</v>
      </c>
      <c r="L632" s="953">
        <f t="shared" si="147"/>
        <v>0</v>
      </c>
      <c r="M632" s="322">
        <f t="shared" si="155"/>
        <v>0</v>
      </c>
      <c r="N632" s="479">
        <f t="shared" si="148"/>
        <v>0</v>
      </c>
    </row>
    <row r="633" spans="2:14" ht="22.5" customHeight="1">
      <c r="B633" s="474"/>
      <c r="C633" s="475" t="s">
        <v>1207</v>
      </c>
      <c r="D633" s="476"/>
      <c r="E633" s="471"/>
      <c r="F633" s="492" t="s">
        <v>35</v>
      </c>
      <c r="G633" s="236">
        <v>1</v>
      </c>
      <c r="H633" s="235"/>
      <c r="I633" s="919">
        <f t="shared" si="145"/>
        <v>0</v>
      </c>
      <c r="J633" s="952"/>
      <c r="K633" s="937">
        <f t="shared" si="146"/>
        <v>0</v>
      </c>
      <c r="L633" s="953">
        <f t="shared" si="147"/>
        <v>0</v>
      </c>
      <c r="M633" s="322">
        <f t="shared" si="155"/>
        <v>0</v>
      </c>
      <c r="N633" s="479">
        <f t="shared" si="148"/>
        <v>0</v>
      </c>
    </row>
    <row r="634" spans="2:14" ht="22.5" customHeight="1">
      <c r="B634" s="474"/>
      <c r="C634" s="475" t="s">
        <v>1208</v>
      </c>
      <c r="D634" s="476"/>
      <c r="E634" s="471"/>
      <c r="F634" s="492" t="s">
        <v>35</v>
      </c>
      <c r="G634" s="236">
        <v>1</v>
      </c>
      <c r="H634" s="235"/>
      <c r="I634" s="919">
        <f t="shared" si="145"/>
        <v>0</v>
      </c>
      <c r="J634" s="952"/>
      <c r="K634" s="937">
        <f t="shared" si="146"/>
        <v>0</v>
      </c>
      <c r="L634" s="953">
        <f t="shared" si="147"/>
        <v>0</v>
      </c>
      <c r="M634" s="322">
        <f t="shared" si="155"/>
        <v>0</v>
      </c>
      <c r="N634" s="479">
        <f t="shared" si="148"/>
        <v>0</v>
      </c>
    </row>
    <row r="635" spans="2:14" ht="22.5" customHeight="1">
      <c r="B635" s="474"/>
      <c r="C635" s="475" t="s">
        <v>1209</v>
      </c>
      <c r="D635" s="476"/>
      <c r="E635" s="471"/>
      <c r="F635" s="492" t="s">
        <v>35</v>
      </c>
      <c r="G635" s="236">
        <v>1</v>
      </c>
      <c r="H635" s="235"/>
      <c r="I635" s="919">
        <f t="shared" si="145"/>
        <v>0</v>
      </c>
      <c r="J635" s="952"/>
      <c r="K635" s="937">
        <f t="shared" si="146"/>
        <v>0</v>
      </c>
      <c r="L635" s="953">
        <f t="shared" si="147"/>
        <v>0</v>
      </c>
      <c r="M635" s="322">
        <f t="shared" si="155"/>
        <v>0</v>
      </c>
      <c r="N635" s="479">
        <f t="shared" si="148"/>
        <v>0</v>
      </c>
    </row>
    <row r="636" spans="2:14" ht="22.5" customHeight="1">
      <c r="B636" s="474"/>
      <c r="C636" s="475" t="s">
        <v>1210</v>
      </c>
      <c r="D636" s="476"/>
      <c r="E636" s="471"/>
      <c r="F636" s="492" t="s">
        <v>35</v>
      </c>
      <c r="G636" s="236">
        <v>1</v>
      </c>
      <c r="H636" s="235"/>
      <c r="I636" s="919">
        <f t="shared" si="145"/>
        <v>0</v>
      </c>
      <c r="J636" s="952"/>
      <c r="K636" s="937">
        <f t="shared" si="146"/>
        <v>0</v>
      </c>
      <c r="L636" s="953">
        <f t="shared" si="147"/>
        <v>0</v>
      </c>
      <c r="M636" s="322">
        <f t="shared" si="155"/>
        <v>0</v>
      </c>
      <c r="N636" s="479">
        <f t="shared" si="148"/>
        <v>0</v>
      </c>
    </row>
    <row r="637" spans="2:14" ht="22.5" customHeight="1">
      <c r="B637" s="474"/>
      <c r="C637" s="475" t="s">
        <v>1211</v>
      </c>
      <c r="D637" s="476"/>
      <c r="E637" s="471"/>
      <c r="F637" s="492" t="s">
        <v>35</v>
      </c>
      <c r="G637" s="236">
        <v>1</v>
      </c>
      <c r="H637" s="235"/>
      <c r="I637" s="919">
        <f t="shared" si="145"/>
        <v>0</v>
      </c>
      <c r="J637" s="952"/>
      <c r="K637" s="937">
        <f t="shared" si="146"/>
        <v>0</v>
      </c>
      <c r="L637" s="953">
        <f t="shared" si="147"/>
        <v>0</v>
      </c>
      <c r="M637" s="322">
        <f t="shared" si="155"/>
        <v>0</v>
      </c>
      <c r="N637" s="479">
        <f t="shared" si="148"/>
        <v>0</v>
      </c>
    </row>
    <row r="638" spans="2:14" ht="22.5" customHeight="1">
      <c r="B638" s="474"/>
      <c r="C638" s="475" t="s">
        <v>1212</v>
      </c>
      <c r="D638" s="476"/>
      <c r="E638" s="471"/>
      <c r="F638" s="492" t="s">
        <v>35</v>
      </c>
      <c r="G638" s="236">
        <v>1</v>
      </c>
      <c r="H638" s="235"/>
      <c r="I638" s="919">
        <f t="shared" si="145"/>
        <v>0</v>
      </c>
      <c r="J638" s="952"/>
      <c r="K638" s="937">
        <f t="shared" si="146"/>
        <v>0</v>
      </c>
      <c r="L638" s="953">
        <f t="shared" si="147"/>
        <v>0</v>
      </c>
      <c r="M638" s="322">
        <f t="shared" ref="M638:M646" si="156">SUM(I638+K638)</f>
        <v>0</v>
      </c>
      <c r="N638" s="479">
        <f t="shared" si="148"/>
        <v>0</v>
      </c>
    </row>
    <row r="639" spans="2:14" ht="22.5" customHeight="1">
      <c r="B639" s="474"/>
      <c r="C639" s="475" t="s">
        <v>1213</v>
      </c>
      <c r="D639" s="476"/>
      <c r="E639" s="471"/>
      <c r="F639" s="492" t="s">
        <v>35</v>
      </c>
      <c r="G639" s="236">
        <v>1</v>
      </c>
      <c r="H639" s="235"/>
      <c r="I639" s="919">
        <f t="shared" si="145"/>
        <v>0</v>
      </c>
      <c r="J639" s="952"/>
      <c r="K639" s="937">
        <f t="shared" si="146"/>
        <v>0</v>
      </c>
      <c r="L639" s="953">
        <f t="shared" si="147"/>
        <v>0</v>
      </c>
      <c r="M639" s="322">
        <f t="shared" si="156"/>
        <v>0</v>
      </c>
      <c r="N639" s="479">
        <f t="shared" si="148"/>
        <v>0</v>
      </c>
    </row>
    <row r="640" spans="2:14" ht="22.5" customHeight="1">
      <c r="B640" s="474"/>
      <c r="C640" s="475" t="s">
        <v>1214</v>
      </c>
      <c r="D640" s="476"/>
      <c r="E640" s="471"/>
      <c r="F640" s="492" t="s">
        <v>35</v>
      </c>
      <c r="G640" s="236">
        <v>1</v>
      </c>
      <c r="H640" s="235"/>
      <c r="I640" s="919">
        <f t="shared" si="145"/>
        <v>0</v>
      </c>
      <c r="J640" s="952"/>
      <c r="K640" s="937">
        <f t="shared" si="146"/>
        <v>0</v>
      </c>
      <c r="L640" s="953">
        <f t="shared" si="147"/>
        <v>0</v>
      </c>
      <c r="M640" s="322">
        <f t="shared" si="156"/>
        <v>0</v>
      </c>
      <c r="N640" s="479">
        <f t="shared" si="148"/>
        <v>0</v>
      </c>
    </row>
    <row r="641" spans="2:14" ht="22.5" customHeight="1">
      <c r="B641" s="474"/>
      <c r="C641" s="475" t="s">
        <v>1215</v>
      </c>
      <c r="D641" s="476"/>
      <c r="E641" s="471"/>
      <c r="F641" s="492" t="s">
        <v>35</v>
      </c>
      <c r="G641" s="236">
        <v>1</v>
      </c>
      <c r="H641" s="235"/>
      <c r="I641" s="919">
        <f t="shared" si="145"/>
        <v>0</v>
      </c>
      <c r="J641" s="952"/>
      <c r="K641" s="937">
        <f t="shared" si="146"/>
        <v>0</v>
      </c>
      <c r="L641" s="953">
        <f t="shared" si="147"/>
        <v>0</v>
      </c>
      <c r="M641" s="322">
        <f t="shared" si="156"/>
        <v>0</v>
      </c>
      <c r="N641" s="479">
        <f t="shared" si="148"/>
        <v>0</v>
      </c>
    </row>
    <row r="642" spans="2:14" ht="22.5" customHeight="1">
      <c r="B642" s="474"/>
      <c r="C642" s="475" t="s">
        <v>1216</v>
      </c>
      <c r="D642" s="476"/>
      <c r="E642" s="471"/>
      <c r="F642" s="492" t="s">
        <v>35</v>
      </c>
      <c r="G642" s="236">
        <v>1</v>
      </c>
      <c r="H642" s="235"/>
      <c r="I642" s="919">
        <f t="shared" si="145"/>
        <v>0</v>
      </c>
      <c r="J642" s="952"/>
      <c r="K642" s="937">
        <f t="shared" si="146"/>
        <v>0</v>
      </c>
      <c r="L642" s="953">
        <f t="shared" si="147"/>
        <v>0</v>
      </c>
      <c r="M642" s="322">
        <f t="shared" si="156"/>
        <v>0</v>
      </c>
      <c r="N642" s="479">
        <f t="shared" si="148"/>
        <v>0</v>
      </c>
    </row>
    <row r="643" spans="2:14" ht="22.5" customHeight="1">
      <c r="B643" s="474"/>
      <c r="C643" s="475" t="s">
        <v>1217</v>
      </c>
      <c r="D643" s="476"/>
      <c r="E643" s="471"/>
      <c r="F643" s="492" t="s">
        <v>35</v>
      </c>
      <c r="G643" s="236">
        <v>1</v>
      </c>
      <c r="H643" s="235"/>
      <c r="I643" s="919">
        <f t="shared" si="145"/>
        <v>0</v>
      </c>
      <c r="J643" s="952"/>
      <c r="K643" s="937">
        <f t="shared" si="146"/>
        <v>0</v>
      </c>
      <c r="L643" s="953">
        <f t="shared" si="147"/>
        <v>0</v>
      </c>
      <c r="M643" s="322">
        <f t="shared" si="156"/>
        <v>0</v>
      </c>
      <c r="N643" s="479">
        <f t="shared" si="148"/>
        <v>0</v>
      </c>
    </row>
    <row r="644" spans="2:14" ht="22.5" customHeight="1">
      <c r="B644" s="474"/>
      <c r="C644" s="475" t="s">
        <v>1218</v>
      </c>
      <c r="D644" s="476"/>
      <c r="E644" s="471"/>
      <c r="F644" s="492" t="s">
        <v>35</v>
      </c>
      <c r="G644" s="236">
        <v>1</v>
      </c>
      <c r="H644" s="235"/>
      <c r="I644" s="919">
        <f t="shared" si="145"/>
        <v>0</v>
      </c>
      <c r="J644" s="952"/>
      <c r="K644" s="937">
        <f t="shared" si="146"/>
        <v>0</v>
      </c>
      <c r="L644" s="953">
        <f t="shared" si="147"/>
        <v>0</v>
      </c>
      <c r="M644" s="322">
        <f t="shared" si="156"/>
        <v>0</v>
      </c>
      <c r="N644" s="479">
        <f t="shared" si="148"/>
        <v>0</v>
      </c>
    </row>
    <row r="645" spans="2:14" ht="22.5" customHeight="1">
      <c r="B645" s="474"/>
      <c r="C645" s="475" t="s">
        <v>1219</v>
      </c>
      <c r="D645" s="476"/>
      <c r="E645" s="471"/>
      <c r="F645" s="492" t="s">
        <v>35</v>
      </c>
      <c r="G645" s="236">
        <v>1</v>
      </c>
      <c r="H645" s="235"/>
      <c r="I645" s="919">
        <f t="shared" si="145"/>
        <v>0</v>
      </c>
      <c r="J645" s="952"/>
      <c r="K645" s="937">
        <f t="shared" si="146"/>
        <v>0</v>
      </c>
      <c r="L645" s="953">
        <f t="shared" si="147"/>
        <v>0</v>
      </c>
      <c r="M645" s="322">
        <f t="shared" ref="M645" si="157">SUM(I645+K645)</f>
        <v>0</v>
      </c>
      <c r="N645" s="479">
        <f t="shared" si="148"/>
        <v>0</v>
      </c>
    </row>
    <row r="646" spans="2:14" ht="22.5" customHeight="1">
      <c r="B646" s="474"/>
      <c r="C646" s="475" t="s">
        <v>1220</v>
      </c>
      <c r="D646" s="476"/>
      <c r="E646" s="471"/>
      <c r="F646" s="492" t="s">
        <v>35</v>
      </c>
      <c r="G646" s="236">
        <v>1</v>
      </c>
      <c r="H646" s="235"/>
      <c r="I646" s="919">
        <f t="shared" si="145"/>
        <v>0</v>
      </c>
      <c r="J646" s="952"/>
      <c r="K646" s="937">
        <f t="shared" si="146"/>
        <v>0</v>
      </c>
      <c r="L646" s="953">
        <f t="shared" si="147"/>
        <v>0</v>
      </c>
      <c r="M646" s="322">
        <f t="shared" si="156"/>
        <v>0</v>
      </c>
      <c r="N646" s="479">
        <f t="shared" si="148"/>
        <v>0</v>
      </c>
    </row>
    <row r="647" spans="2:14" ht="22.5" customHeight="1">
      <c r="B647" s="474"/>
      <c r="C647" s="475" t="s">
        <v>1221</v>
      </c>
      <c r="D647" s="476"/>
      <c r="E647" s="471"/>
      <c r="F647" s="492" t="s">
        <v>35</v>
      </c>
      <c r="G647" s="236">
        <v>1</v>
      </c>
      <c r="H647" s="235"/>
      <c r="I647" s="919">
        <f t="shared" si="145"/>
        <v>0</v>
      </c>
      <c r="J647" s="952"/>
      <c r="K647" s="937">
        <f t="shared" si="146"/>
        <v>0</v>
      </c>
      <c r="L647" s="953">
        <f t="shared" si="147"/>
        <v>0</v>
      </c>
      <c r="M647" s="322">
        <f>SUM(I647+K647)</f>
        <v>0</v>
      </c>
      <c r="N647" s="479">
        <f t="shared" si="148"/>
        <v>0</v>
      </c>
    </row>
    <row r="648" spans="2:14" ht="22.5" customHeight="1">
      <c r="B648" s="474"/>
      <c r="C648" s="475" t="s">
        <v>1222</v>
      </c>
      <c r="D648" s="476"/>
      <c r="E648" s="471"/>
      <c r="F648" s="492" t="s">
        <v>35</v>
      </c>
      <c r="G648" s="236">
        <v>1</v>
      </c>
      <c r="H648" s="235"/>
      <c r="I648" s="919">
        <f t="shared" si="145"/>
        <v>0</v>
      </c>
      <c r="J648" s="952"/>
      <c r="K648" s="937">
        <f t="shared" si="146"/>
        <v>0</v>
      </c>
      <c r="L648" s="953">
        <f t="shared" si="147"/>
        <v>0</v>
      </c>
      <c r="M648" s="322">
        <f>SUM(I648+K648)</f>
        <v>0</v>
      </c>
      <c r="N648" s="479">
        <f t="shared" si="148"/>
        <v>0</v>
      </c>
    </row>
    <row r="649" spans="2:14" ht="22.5" customHeight="1">
      <c r="B649" s="474"/>
      <c r="C649" s="475" t="s">
        <v>1223</v>
      </c>
      <c r="D649" s="476"/>
      <c r="E649" s="471"/>
      <c r="F649" s="492" t="s">
        <v>35</v>
      </c>
      <c r="G649" s="236">
        <v>1</v>
      </c>
      <c r="H649" s="235"/>
      <c r="I649" s="919">
        <f t="shared" si="145"/>
        <v>0</v>
      </c>
      <c r="J649" s="952"/>
      <c r="K649" s="937">
        <f t="shared" si="146"/>
        <v>0</v>
      </c>
      <c r="L649" s="953">
        <f t="shared" si="147"/>
        <v>0</v>
      </c>
      <c r="M649" s="322">
        <f t="shared" ref="M649:M653" si="158">SUM(I649+K649)</f>
        <v>0</v>
      </c>
      <c r="N649" s="479">
        <f t="shared" si="148"/>
        <v>0</v>
      </c>
    </row>
    <row r="650" spans="2:14" ht="22.5" customHeight="1">
      <c r="B650" s="474"/>
      <c r="C650" s="475" t="s">
        <v>1224</v>
      </c>
      <c r="D650" s="476"/>
      <c r="E650" s="471"/>
      <c r="F650" s="492" t="s">
        <v>35</v>
      </c>
      <c r="G650" s="236">
        <v>1</v>
      </c>
      <c r="H650" s="235"/>
      <c r="I650" s="919">
        <f t="shared" si="145"/>
        <v>0</v>
      </c>
      <c r="J650" s="952"/>
      <c r="K650" s="937">
        <f t="shared" si="146"/>
        <v>0</v>
      </c>
      <c r="L650" s="953">
        <f t="shared" si="147"/>
        <v>0</v>
      </c>
      <c r="M650" s="322">
        <f t="shared" si="158"/>
        <v>0</v>
      </c>
      <c r="N650" s="479">
        <f t="shared" si="148"/>
        <v>0</v>
      </c>
    </row>
    <row r="651" spans="2:14" ht="22.5" customHeight="1">
      <c r="B651" s="474"/>
      <c r="C651" s="475" t="s">
        <v>1225</v>
      </c>
      <c r="D651" s="476"/>
      <c r="E651" s="471"/>
      <c r="F651" s="492" t="s">
        <v>35</v>
      </c>
      <c r="G651" s="236">
        <v>1</v>
      </c>
      <c r="H651" s="235"/>
      <c r="I651" s="919">
        <f t="shared" si="145"/>
        <v>0</v>
      </c>
      <c r="J651" s="952"/>
      <c r="K651" s="937">
        <f t="shared" si="146"/>
        <v>0</v>
      </c>
      <c r="L651" s="953">
        <f t="shared" si="147"/>
        <v>0</v>
      </c>
      <c r="M651" s="322">
        <f t="shared" si="158"/>
        <v>0</v>
      </c>
      <c r="N651" s="479">
        <f t="shared" si="148"/>
        <v>0</v>
      </c>
    </row>
    <row r="652" spans="2:14" ht="22.5" customHeight="1">
      <c r="B652" s="474"/>
      <c r="C652" s="475" t="s">
        <v>1226</v>
      </c>
      <c r="D652" s="476"/>
      <c r="E652" s="471"/>
      <c r="F652" s="492" t="s">
        <v>35</v>
      </c>
      <c r="G652" s="236">
        <v>1</v>
      </c>
      <c r="H652" s="235"/>
      <c r="I652" s="919">
        <f t="shared" si="145"/>
        <v>0</v>
      </c>
      <c r="J652" s="952"/>
      <c r="K652" s="937">
        <f t="shared" si="146"/>
        <v>0</v>
      </c>
      <c r="L652" s="953">
        <f t="shared" si="147"/>
        <v>0</v>
      </c>
      <c r="M652" s="322">
        <f t="shared" si="158"/>
        <v>0</v>
      </c>
      <c r="N652" s="479">
        <f t="shared" si="148"/>
        <v>0</v>
      </c>
    </row>
    <row r="653" spans="2:14" ht="22.5" customHeight="1">
      <c r="B653" s="474"/>
      <c r="C653" s="475" t="s">
        <v>1227</v>
      </c>
      <c r="D653" s="476"/>
      <c r="E653" s="471"/>
      <c r="F653" s="492" t="s">
        <v>35</v>
      </c>
      <c r="G653" s="236">
        <v>1</v>
      </c>
      <c r="H653" s="235"/>
      <c r="I653" s="919">
        <f t="shared" si="145"/>
        <v>0</v>
      </c>
      <c r="J653" s="952"/>
      <c r="K653" s="937">
        <f t="shared" si="146"/>
        <v>0</v>
      </c>
      <c r="L653" s="953">
        <f t="shared" si="147"/>
        <v>0</v>
      </c>
      <c r="M653" s="322">
        <f t="shared" si="158"/>
        <v>0</v>
      </c>
      <c r="N653" s="479">
        <f t="shared" si="148"/>
        <v>0</v>
      </c>
    </row>
    <row r="654" spans="2:14" ht="22.5" customHeight="1">
      <c r="B654" s="474"/>
      <c r="C654" s="475" t="s">
        <v>1228</v>
      </c>
      <c r="D654" s="476"/>
      <c r="E654" s="471"/>
      <c r="F654" s="492" t="s">
        <v>35</v>
      </c>
      <c r="G654" s="236">
        <v>1</v>
      </c>
      <c r="H654" s="235"/>
      <c r="I654" s="919">
        <f t="shared" si="145"/>
        <v>0</v>
      </c>
      <c r="J654" s="952"/>
      <c r="K654" s="937">
        <f t="shared" si="146"/>
        <v>0</v>
      </c>
      <c r="L654" s="953">
        <f t="shared" si="147"/>
        <v>0</v>
      </c>
      <c r="M654" s="322">
        <f t="shared" ref="M654:M656" si="159">SUM(I654+K654)</f>
        <v>0</v>
      </c>
      <c r="N654" s="479">
        <f t="shared" si="148"/>
        <v>0</v>
      </c>
    </row>
    <row r="655" spans="2:14" ht="22.5" customHeight="1">
      <c r="B655" s="474"/>
      <c r="C655" s="475" t="s">
        <v>1229</v>
      </c>
      <c r="D655" s="476"/>
      <c r="E655" s="471"/>
      <c r="F655" s="492" t="s">
        <v>35</v>
      </c>
      <c r="G655" s="236">
        <v>1</v>
      </c>
      <c r="H655" s="235"/>
      <c r="I655" s="919">
        <f t="shared" si="145"/>
        <v>0</v>
      </c>
      <c r="J655" s="952"/>
      <c r="K655" s="937">
        <f t="shared" si="146"/>
        <v>0</v>
      </c>
      <c r="L655" s="953">
        <f t="shared" si="147"/>
        <v>0</v>
      </c>
      <c r="M655" s="322">
        <f t="shared" si="159"/>
        <v>0</v>
      </c>
      <c r="N655" s="479">
        <f t="shared" si="148"/>
        <v>0</v>
      </c>
    </row>
    <row r="656" spans="2:14" ht="22.5" customHeight="1">
      <c r="B656" s="474"/>
      <c r="C656" s="475" t="s">
        <v>1230</v>
      </c>
      <c r="D656" s="476"/>
      <c r="E656" s="471"/>
      <c r="F656" s="492" t="s">
        <v>35</v>
      </c>
      <c r="G656" s="236">
        <v>1</v>
      </c>
      <c r="H656" s="235"/>
      <c r="I656" s="919">
        <f t="shared" si="145"/>
        <v>0</v>
      </c>
      <c r="J656" s="952"/>
      <c r="K656" s="937">
        <f t="shared" si="146"/>
        <v>0</v>
      </c>
      <c r="L656" s="953">
        <f t="shared" si="147"/>
        <v>0</v>
      </c>
      <c r="M656" s="322">
        <f t="shared" si="159"/>
        <v>0</v>
      </c>
      <c r="N656" s="479">
        <f t="shared" si="148"/>
        <v>0</v>
      </c>
    </row>
    <row r="657" spans="2:14" ht="22.5" customHeight="1">
      <c r="B657" s="474"/>
      <c r="C657" s="475" t="s">
        <v>1231</v>
      </c>
      <c r="D657" s="476"/>
      <c r="E657" s="471"/>
      <c r="F657" s="492" t="s">
        <v>35</v>
      </c>
      <c r="G657" s="236">
        <v>1</v>
      </c>
      <c r="H657" s="235"/>
      <c r="I657" s="919">
        <f t="shared" si="145"/>
        <v>0</v>
      </c>
      <c r="J657" s="952"/>
      <c r="K657" s="937">
        <f t="shared" si="146"/>
        <v>0</v>
      </c>
      <c r="L657" s="953">
        <f t="shared" si="147"/>
        <v>0</v>
      </c>
      <c r="M657" s="322">
        <f t="shared" ref="M657:M660" si="160">SUM(I657+K657)</f>
        <v>0</v>
      </c>
      <c r="N657" s="479">
        <f t="shared" si="148"/>
        <v>0</v>
      </c>
    </row>
    <row r="658" spans="2:14" ht="22.5" customHeight="1">
      <c r="B658" s="474"/>
      <c r="C658" s="475" t="s">
        <v>1232</v>
      </c>
      <c r="D658" s="476"/>
      <c r="E658" s="471"/>
      <c r="F658" s="492" t="s">
        <v>35</v>
      </c>
      <c r="G658" s="236">
        <v>1</v>
      </c>
      <c r="H658" s="235"/>
      <c r="I658" s="919">
        <f t="shared" si="145"/>
        <v>0</v>
      </c>
      <c r="J658" s="952"/>
      <c r="K658" s="937">
        <f t="shared" si="146"/>
        <v>0</v>
      </c>
      <c r="L658" s="953">
        <f t="shared" si="147"/>
        <v>0</v>
      </c>
      <c r="M658" s="322">
        <f t="shared" si="160"/>
        <v>0</v>
      </c>
      <c r="N658" s="479">
        <f t="shared" si="148"/>
        <v>0</v>
      </c>
    </row>
    <row r="659" spans="2:14" ht="22.5" customHeight="1">
      <c r="B659" s="474"/>
      <c r="C659" s="475" t="s">
        <v>1233</v>
      </c>
      <c r="D659" s="476"/>
      <c r="E659" s="471"/>
      <c r="F659" s="492" t="s">
        <v>35</v>
      </c>
      <c r="G659" s="236">
        <v>1</v>
      </c>
      <c r="H659" s="235"/>
      <c r="I659" s="919">
        <f t="shared" si="145"/>
        <v>0</v>
      </c>
      <c r="J659" s="952"/>
      <c r="K659" s="937">
        <f t="shared" si="146"/>
        <v>0</v>
      </c>
      <c r="L659" s="953">
        <f t="shared" si="147"/>
        <v>0</v>
      </c>
      <c r="M659" s="322">
        <f t="shared" ref="M659" si="161">SUM(I659+K659)</f>
        <v>0</v>
      </c>
      <c r="N659" s="479">
        <f t="shared" si="148"/>
        <v>0</v>
      </c>
    </row>
    <row r="660" spans="2:14" ht="22.5" customHeight="1">
      <c r="B660" s="474"/>
      <c r="C660" s="475" t="s">
        <v>1234</v>
      </c>
      <c r="D660" s="476"/>
      <c r="E660" s="471"/>
      <c r="F660" s="492" t="s">
        <v>35</v>
      </c>
      <c r="G660" s="236">
        <v>1</v>
      </c>
      <c r="H660" s="235"/>
      <c r="I660" s="919">
        <f t="shared" si="145"/>
        <v>0</v>
      </c>
      <c r="J660" s="952"/>
      <c r="K660" s="937">
        <f t="shared" si="146"/>
        <v>0</v>
      </c>
      <c r="L660" s="953">
        <f t="shared" si="147"/>
        <v>0</v>
      </c>
      <c r="M660" s="322">
        <f t="shared" si="160"/>
        <v>0</v>
      </c>
      <c r="N660" s="479">
        <f t="shared" si="148"/>
        <v>0</v>
      </c>
    </row>
    <row r="661" spans="2:14" ht="22.5" customHeight="1">
      <c r="B661" s="474">
        <v>11</v>
      </c>
      <c r="C661" s="496" t="s">
        <v>294</v>
      </c>
      <c r="D661" s="497"/>
      <c r="E661" s="471"/>
      <c r="F661" s="498"/>
      <c r="G661" s="499"/>
      <c r="H661" s="500"/>
      <c r="I661" s="919">
        <f t="shared" si="145"/>
        <v>0</v>
      </c>
      <c r="J661" s="957"/>
      <c r="K661" s="937">
        <f t="shared" si="146"/>
        <v>0</v>
      </c>
      <c r="L661" s="953">
        <f t="shared" si="147"/>
        <v>0</v>
      </c>
      <c r="M661" s="322">
        <f t="shared" ref="M661:M662" si="162">SUM(I661+K661)</f>
        <v>0</v>
      </c>
      <c r="N661" s="479">
        <f t="shared" si="148"/>
        <v>0</v>
      </c>
    </row>
    <row r="662" spans="2:14" ht="22.5" customHeight="1">
      <c r="B662" s="474"/>
      <c r="C662" s="494" t="s">
        <v>590</v>
      </c>
      <c r="D662" s="497"/>
      <c r="E662" s="471"/>
      <c r="F662" s="492" t="s">
        <v>35</v>
      </c>
      <c r="G662" s="315">
        <v>49</v>
      </c>
      <c r="H662" s="323"/>
      <c r="I662" s="919">
        <f t="shared" ref="I662:I716" si="163">G662*H662</f>
        <v>0</v>
      </c>
      <c r="J662" s="952"/>
      <c r="K662" s="937">
        <f t="shared" ref="K662:K715" si="164">G662*J662</f>
        <v>0</v>
      </c>
      <c r="L662" s="953">
        <f t="shared" ref="L662:L715" si="165">G662*(H662+J662)</f>
        <v>0</v>
      </c>
      <c r="M662" s="322">
        <f t="shared" si="162"/>
        <v>0</v>
      </c>
      <c r="N662" s="479">
        <f t="shared" ref="N662:N716" si="166">(H662+J662)*G662</f>
        <v>0</v>
      </c>
    </row>
    <row r="663" spans="2:14" ht="22.5" customHeight="1">
      <c r="B663" s="474"/>
      <c r="C663" s="494" t="s">
        <v>591</v>
      </c>
      <c r="D663" s="497"/>
      <c r="E663" s="471"/>
      <c r="F663" s="492" t="s">
        <v>35</v>
      </c>
      <c r="G663" s="315">
        <v>25</v>
      </c>
      <c r="H663" s="323"/>
      <c r="I663" s="919">
        <f t="shared" si="163"/>
        <v>0</v>
      </c>
      <c r="J663" s="952"/>
      <c r="K663" s="937">
        <f t="shared" si="164"/>
        <v>0</v>
      </c>
      <c r="L663" s="953">
        <f t="shared" si="165"/>
        <v>0</v>
      </c>
      <c r="M663" s="322">
        <f>SUM(I663+K663)</f>
        <v>0</v>
      </c>
      <c r="N663" s="479">
        <f t="shared" si="166"/>
        <v>0</v>
      </c>
    </row>
    <row r="664" spans="2:14" ht="22.5" customHeight="1">
      <c r="B664" s="474"/>
      <c r="C664" s="494" t="s">
        <v>592</v>
      </c>
      <c r="D664" s="497"/>
      <c r="E664" s="471"/>
      <c r="F664" s="492" t="s">
        <v>35</v>
      </c>
      <c r="G664" s="315">
        <v>273</v>
      </c>
      <c r="H664" s="323"/>
      <c r="I664" s="919">
        <f t="shared" si="163"/>
        <v>0</v>
      </c>
      <c r="J664" s="952"/>
      <c r="K664" s="937">
        <f t="shared" si="164"/>
        <v>0</v>
      </c>
      <c r="L664" s="953">
        <f t="shared" si="165"/>
        <v>0</v>
      </c>
      <c r="M664" s="322">
        <f t="shared" ref="M664:M670" si="167">SUM(I664+K664)</f>
        <v>0</v>
      </c>
      <c r="N664" s="479">
        <f t="shared" si="166"/>
        <v>0</v>
      </c>
    </row>
    <row r="665" spans="2:14" ht="22.5" customHeight="1">
      <c r="B665" s="474"/>
      <c r="C665" s="494" t="s">
        <v>593</v>
      </c>
      <c r="D665" s="497"/>
      <c r="E665" s="471"/>
      <c r="F665" s="492" t="s">
        <v>35</v>
      </c>
      <c r="G665" s="315">
        <v>608</v>
      </c>
      <c r="H665" s="323"/>
      <c r="I665" s="919">
        <f t="shared" si="163"/>
        <v>0</v>
      </c>
      <c r="J665" s="952"/>
      <c r="K665" s="937">
        <f t="shared" si="164"/>
        <v>0</v>
      </c>
      <c r="L665" s="953">
        <f t="shared" si="165"/>
        <v>0</v>
      </c>
      <c r="M665" s="322">
        <f t="shared" si="167"/>
        <v>0</v>
      </c>
      <c r="N665" s="479">
        <f t="shared" si="166"/>
        <v>0</v>
      </c>
    </row>
    <row r="666" spans="2:14" ht="22.5" customHeight="1">
      <c r="B666" s="474"/>
      <c r="C666" s="494" t="s">
        <v>556</v>
      </c>
      <c r="D666" s="497"/>
      <c r="E666" s="471"/>
      <c r="F666" s="492" t="s">
        <v>35</v>
      </c>
      <c r="G666" s="315">
        <v>39</v>
      </c>
      <c r="H666" s="323"/>
      <c r="I666" s="919">
        <f t="shared" si="163"/>
        <v>0</v>
      </c>
      <c r="J666" s="952"/>
      <c r="K666" s="937">
        <f t="shared" si="164"/>
        <v>0</v>
      </c>
      <c r="L666" s="953">
        <f t="shared" si="165"/>
        <v>0</v>
      </c>
      <c r="M666" s="322">
        <f t="shared" si="167"/>
        <v>0</v>
      </c>
      <c r="N666" s="479">
        <f t="shared" si="166"/>
        <v>0</v>
      </c>
    </row>
    <row r="667" spans="2:14" ht="22.5" customHeight="1">
      <c r="B667" s="474"/>
      <c r="C667" s="494" t="s">
        <v>602</v>
      </c>
      <c r="D667" s="497"/>
      <c r="E667" s="471"/>
      <c r="F667" s="492" t="s">
        <v>35</v>
      </c>
      <c r="G667" s="315">
        <v>42</v>
      </c>
      <c r="H667" s="323"/>
      <c r="I667" s="919">
        <f t="shared" si="163"/>
        <v>0</v>
      </c>
      <c r="J667" s="952"/>
      <c r="K667" s="937">
        <f t="shared" si="164"/>
        <v>0</v>
      </c>
      <c r="L667" s="953">
        <f t="shared" si="165"/>
        <v>0</v>
      </c>
      <c r="M667" s="322">
        <f t="shared" si="167"/>
        <v>0</v>
      </c>
      <c r="N667" s="479">
        <f t="shared" si="166"/>
        <v>0</v>
      </c>
    </row>
    <row r="668" spans="2:14" ht="22.5" customHeight="1">
      <c r="B668" s="474"/>
      <c r="C668" s="494" t="s">
        <v>603</v>
      </c>
      <c r="D668" s="497"/>
      <c r="E668" s="471"/>
      <c r="F668" s="492" t="s">
        <v>35</v>
      </c>
      <c r="G668" s="315">
        <v>142</v>
      </c>
      <c r="H668" s="323"/>
      <c r="I668" s="919">
        <f t="shared" si="163"/>
        <v>0</v>
      </c>
      <c r="J668" s="952"/>
      <c r="K668" s="937">
        <f t="shared" si="164"/>
        <v>0</v>
      </c>
      <c r="L668" s="953">
        <f t="shared" si="165"/>
        <v>0</v>
      </c>
      <c r="M668" s="322">
        <f t="shared" si="167"/>
        <v>0</v>
      </c>
      <c r="N668" s="479">
        <f t="shared" si="166"/>
        <v>0</v>
      </c>
    </row>
    <row r="669" spans="2:14" ht="22.5" customHeight="1">
      <c r="B669" s="474"/>
      <c r="C669" s="494" t="s">
        <v>604</v>
      </c>
      <c r="D669" s="497"/>
      <c r="E669" s="471"/>
      <c r="F669" s="492" t="s">
        <v>35</v>
      </c>
      <c r="G669" s="315">
        <v>13</v>
      </c>
      <c r="H669" s="323"/>
      <c r="I669" s="919">
        <f t="shared" si="163"/>
        <v>0</v>
      </c>
      <c r="J669" s="952"/>
      <c r="K669" s="937">
        <f t="shared" si="164"/>
        <v>0</v>
      </c>
      <c r="L669" s="953">
        <f t="shared" si="165"/>
        <v>0</v>
      </c>
      <c r="M669" s="322">
        <f t="shared" si="167"/>
        <v>0</v>
      </c>
      <c r="N669" s="479">
        <f t="shared" si="166"/>
        <v>0</v>
      </c>
    </row>
    <row r="670" spans="2:14" ht="22.5" customHeight="1">
      <c r="B670" s="474"/>
      <c r="C670" s="494" t="s">
        <v>605</v>
      </c>
      <c r="D670" s="497"/>
      <c r="E670" s="471"/>
      <c r="F670" s="492" t="s">
        <v>35</v>
      </c>
      <c r="G670" s="315">
        <v>392</v>
      </c>
      <c r="H670" s="323"/>
      <c r="I670" s="919">
        <f t="shared" si="163"/>
        <v>0</v>
      </c>
      <c r="J670" s="952"/>
      <c r="K670" s="937">
        <f t="shared" si="164"/>
        <v>0</v>
      </c>
      <c r="L670" s="953">
        <f t="shared" si="165"/>
        <v>0</v>
      </c>
      <c r="M670" s="322">
        <f t="shared" si="167"/>
        <v>0</v>
      </c>
      <c r="N670" s="479">
        <f t="shared" si="166"/>
        <v>0</v>
      </c>
    </row>
    <row r="671" spans="2:14" ht="22.5" customHeight="1">
      <c r="B671" s="474"/>
      <c r="C671" s="494" t="s">
        <v>606</v>
      </c>
      <c r="D671" s="497"/>
      <c r="E671" s="471"/>
      <c r="F671" s="492" t="s">
        <v>35</v>
      </c>
      <c r="G671" s="315">
        <v>119</v>
      </c>
      <c r="H671" s="323"/>
      <c r="I671" s="919">
        <f t="shared" si="163"/>
        <v>0</v>
      </c>
      <c r="J671" s="952"/>
      <c r="K671" s="937">
        <f t="shared" si="164"/>
        <v>0</v>
      </c>
      <c r="L671" s="953">
        <f t="shared" si="165"/>
        <v>0</v>
      </c>
      <c r="M671" s="493"/>
      <c r="N671" s="479">
        <f t="shared" si="166"/>
        <v>0</v>
      </c>
    </row>
    <row r="672" spans="2:14" ht="22.5" customHeight="1">
      <c r="B672" s="474"/>
      <c r="C672" s="494" t="s">
        <v>607</v>
      </c>
      <c r="D672" s="497"/>
      <c r="E672" s="471"/>
      <c r="F672" s="492" t="s">
        <v>35</v>
      </c>
      <c r="G672" s="315">
        <v>32</v>
      </c>
      <c r="H672" s="323"/>
      <c r="I672" s="919">
        <f t="shared" si="163"/>
        <v>0</v>
      </c>
      <c r="J672" s="952"/>
      <c r="K672" s="937">
        <f t="shared" si="164"/>
        <v>0</v>
      </c>
      <c r="L672" s="953">
        <f t="shared" si="165"/>
        <v>0</v>
      </c>
      <c r="M672" s="322">
        <f>SUM(I672+K672)</f>
        <v>0</v>
      </c>
      <c r="N672" s="479">
        <f t="shared" si="166"/>
        <v>0</v>
      </c>
    </row>
    <row r="673" spans="2:14" ht="22.5" customHeight="1">
      <c r="B673" s="474"/>
      <c r="C673" s="494" t="s">
        <v>594</v>
      </c>
      <c r="D673" s="497"/>
      <c r="E673" s="471"/>
      <c r="F673" s="492" t="s">
        <v>35</v>
      </c>
      <c r="G673" s="315">
        <v>6</v>
      </c>
      <c r="H673" s="323"/>
      <c r="I673" s="919">
        <f t="shared" si="163"/>
        <v>0</v>
      </c>
      <c r="J673" s="952"/>
      <c r="K673" s="937">
        <f t="shared" si="164"/>
        <v>0</v>
      </c>
      <c r="L673" s="953">
        <f t="shared" si="165"/>
        <v>0</v>
      </c>
      <c r="M673" s="322">
        <f>SUM(I673+K673)</f>
        <v>0</v>
      </c>
      <c r="N673" s="479">
        <f t="shared" si="166"/>
        <v>0</v>
      </c>
    </row>
    <row r="674" spans="2:14" ht="22.5" customHeight="1">
      <c r="B674" s="474"/>
      <c r="C674" s="494" t="s">
        <v>595</v>
      </c>
      <c r="D674" s="497"/>
      <c r="E674" s="471"/>
      <c r="F674" s="492" t="s">
        <v>35</v>
      </c>
      <c r="G674" s="315">
        <v>18</v>
      </c>
      <c r="H674" s="323"/>
      <c r="I674" s="919">
        <f t="shared" si="163"/>
        <v>0</v>
      </c>
      <c r="J674" s="952"/>
      <c r="K674" s="937">
        <f t="shared" si="164"/>
        <v>0</v>
      </c>
      <c r="L674" s="953">
        <f t="shared" si="165"/>
        <v>0</v>
      </c>
      <c r="M674" s="322">
        <f>SUM(I674+K674)</f>
        <v>0</v>
      </c>
      <c r="N674" s="479">
        <f t="shared" si="166"/>
        <v>0</v>
      </c>
    </row>
    <row r="675" spans="2:14" ht="22.5" customHeight="1">
      <c r="B675" s="474"/>
      <c r="C675" s="494" t="s">
        <v>596</v>
      </c>
      <c r="D675" s="497"/>
      <c r="E675" s="471"/>
      <c r="F675" s="492" t="s">
        <v>35</v>
      </c>
      <c r="G675" s="315">
        <v>114</v>
      </c>
      <c r="H675" s="323"/>
      <c r="I675" s="919">
        <f t="shared" si="163"/>
        <v>0</v>
      </c>
      <c r="J675" s="952"/>
      <c r="K675" s="937">
        <f t="shared" si="164"/>
        <v>0</v>
      </c>
      <c r="L675" s="953">
        <f t="shared" si="165"/>
        <v>0</v>
      </c>
      <c r="M675" s="322">
        <f>SUM(I675+K675)</f>
        <v>0</v>
      </c>
      <c r="N675" s="479">
        <f t="shared" si="166"/>
        <v>0</v>
      </c>
    </row>
    <row r="676" spans="2:14" ht="22.5" customHeight="1">
      <c r="B676" s="474"/>
      <c r="C676" s="494" t="s">
        <v>597</v>
      </c>
      <c r="D676" s="497"/>
      <c r="E676" s="471"/>
      <c r="F676" s="492" t="s">
        <v>35</v>
      </c>
      <c r="G676" s="315">
        <v>18</v>
      </c>
      <c r="H676" s="323"/>
      <c r="I676" s="919">
        <f t="shared" si="163"/>
        <v>0</v>
      </c>
      <c r="J676" s="952"/>
      <c r="K676" s="937">
        <f t="shared" si="164"/>
        <v>0</v>
      </c>
      <c r="L676" s="953">
        <f t="shared" si="165"/>
        <v>0</v>
      </c>
      <c r="M676" s="322">
        <f>SUM(I676+K676)</f>
        <v>0</v>
      </c>
      <c r="N676" s="479">
        <f t="shared" si="166"/>
        <v>0</v>
      </c>
    </row>
    <row r="677" spans="2:14" ht="22.5" customHeight="1">
      <c r="B677" s="474"/>
      <c r="C677" s="494" t="s">
        <v>598</v>
      </c>
      <c r="D677" s="497"/>
      <c r="E677" s="471"/>
      <c r="F677" s="492" t="s">
        <v>35</v>
      </c>
      <c r="G677" s="315">
        <v>79</v>
      </c>
      <c r="H677" s="323"/>
      <c r="I677" s="919">
        <f t="shared" si="163"/>
        <v>0</v>
      </c>
      <c r="J677" s="952"/>
      <c r="K677" s="937">
        <f t="shared" si="164"/>
        <v>0</v>
      </c>
      <c r="L677" s="953">
        <f t="shared" si="165"/>
        <v>0</v>
      </c>
      <c r="M677" s="322">
        <f t="shared" ref="M677:M684" si="168">SUM(I677+K677)</f>
        <v>0</v>
      </c>
      <c r="N677" s="479">
        <f t="shared" si="166"/>
        <v>0</v>
      </c>
    </row>
    <row r="678" spans="2:14" ht="22.5" customHeight="1">
      <c r="B678" s="474"/>
      <c r="C678" s="494" t="s">
        <v>599</v>
      </c>
      <c r="D678" s="497"/>
      <c r="E678" s="471"/>
      <c r="F678" s="492" t="s">
        <v>35</v>
      </c>
      <c r="G678" s="315">
        <v>23</v>
      </c>
      <c r="H678" s="323"/>
      <c r="I678" s="919">
        <f t="shared" si="163"/>
        <v>0</v>
      </c>
      <c r="J678" s="952"/>
      <c r="K678" s="937">
        <f t="shared" si="164"/>
        <v>0</v>
      </c>
      <c r="L678" s="953">
        <f t="shared" si="165"/>
        <v>0</v>
      </c>
      <c r="M678" s="322">
        <f t="shared" si="168"/>
        <v>0</v>
      </c>
      <c r="N678" s="479">
        <f t="shared" si="166"/>
        <v>0</v>
      </c>
    </row>
    <row r="679" spans="2:14" ht="22.5" customHeight="1">
      <c r="B679" s="474"/>
      <c r="C679" s="494" t="s">
        <v>608</v>
      </c>
      <c r="D679" s="497"/>
      <c r="E679" s="471"/>
      <c r="F679" s="492" t="s">
        <v>35</v>
      </c>
      <c r="G679" s="315">
        <v>418</v>
      </c>
      <c r="H679" s="323"/>
      <c r="I679" s="919">
        <f t="shared" si="163"/>
        <v>0</v>
      </c>
      <c r="J679" s="952"/>
      <c r="K679" s="937">
        <f t="shared" si="164"/>
        <v>0</v>
      </c>
      <c r="L679" s="953">
        <f t="shared" si="165"/>
        <v>0</v>
      </c>
      <c r="M679" s="322">
        <f t="shared" si="168"/>
        <v>0</v>
      </c>
      <c r="N679" s="479">
        <f t="shared" si="166"/>
        <v>0</v>
      </c>
    </row>
    <row r="680" spans="2:14" ht="22.5" customHeight="1">
      <c r="B680" s="480"/>
      <c r="C680" s="494" t="s">
        <v>600</v>
      </c>
      <c r="D680" s="497"/>
      <c r="E680" s="471"/>
      <c r="F680" s="492" t="s">
        <v>35</v>
      </c>
      <c r="G680" s="315">
        <v>15</v>
      </c>
      <c r="H680" s="323"/>
      <c r="I680" s="919">
        <f t="shared" si="163"/>
        <v>0</v>
      </c>
      <c r="J680" s="952"/>
      <c r="K680" s="937">
        <f t="shared" si="164"/>
        <v>0</v>
      </c>
      <c r="L680" s="953">
        <f t="shared" si="165"/>
        <v>0</v>
      </c>
      <c r="M680" s="322">
        <f t="shared" si="168"/>
        <v>0</v>
      </c>
      <c r="N680" s="479">
        <f t="shared" si="166"/>
        <v>0</v>
      </c>
    </row>
    <row r="681" spans="2:14" ht="22.5" customHeight="1">
      <c r="B681" s="480"/>
      <c r="C681" s="494" t="s">
        <v>601</v>
      </c>
      <c r="D681" s="497"/>
      <c r="E681" s="471"/>
      <c r="F681" s="492" t="s">
        <v>103</v>
      </c>
      <c r="G681" s="315">
        <v>93</v>
      </c>
      <c r="H681" s="323"/>
      <c r="I681" s="919">
        <f t="shared" si="163"/>
        <v>0</v>
      </c>
      <c r="J681" s="952"/>
      <c r="K681" s="937">
        <f t="shared" si="164"/>
        <v>0</v>
      </c>
      <c r="L681" s="953">
        <f t="shared" si="165"/>
        <v>0</v>
      </c>
      <c r="M681" s="322">
        <f t="shared" si="168"/>
        <v>0</v>
      </c>
      <c r="N681" s="479">
        <f t="shared" si="166"/>
        <v>0</v>
      </c>
    </row>
    <row r="682" spans="2:14" ht="22.5" customHeight="1">
      <c r="B682" s="480"/>
      <c r="C682" s="469" t="s">
        <v>557</v>
      </c>
      <c r="D682" s="470"/>
      <c r="E682" s="471"/>
      <c r="F682" s="492" t="s">
        <v>35</v>
      </c>
      <c r="G682" s="315">
        <v>26</v>
      </c>
      <c r="H682" s="323"/>
      <c r="I682" s="919">
        <f t="shared" si="163"/>
        <v>0</v>
      </c>
      <c r="J682" s="952"/>
      <c r="K682" s="937">
        <f t="shared" si="164"/>
        <v>0</v>
      </c>
      <c r="L682" s="953">
        <f t="shared" si="165"/>
        <v>0</v>
      </c>
      <c r="M682" s="322">
        <f t="shared" si="168"/>
        <v>0</v>
      </c>
      <c r="N682" s="479">
        <f t="shared" si="166"/>
        <v>0</v>
      </c>
    </row>
    <row r="683" spans="2:14" ht="22.5" customHeight="1">
      <c r="B683" s="480"/>
      <c r="C683" s="469" t="s">
        <v>580</v>
      </c>
      <c r="D683" s="470"/>
      <c r="E683" s="471"/>
      <c r="F683" s="492" t="s">
        <v>35</v>
      </c>
      <c r="G683" s="315">
        <v>282</v>
      </c>
      <c r="H683" s="323"/>
      <c r="I683" s="919">
        <f t="shared" si="163"/>
        <v>0</v>
      </c>
      <c r="J683" s="952"/>
      <c r="K683" s="937">
        <f t="shared" si="164"/>
        <v>0</v>
      </c>
      <c r="L683" s="953">
        <f t="shared" si="165"/>
        <v>0</v>
      </c>
      <c r="M683" s="322">
        <f t="shared" si="168"/>
        <v>0</v>
      </c>
      <c r="N683" s="479">
        <f t="shared" si="166"/>
        <v>0</v>
      </c>
    </row>
    <row r="684" spans="2:14" ht="22.5" customHeight="1">
      <c r="B684" s="468">
        <v>12</v>
      </c>
      <c r="C684" s="501" t="s">
        <v>586</v>
      </c>
      <c r="D684" s="475"/>
      <c r="E684" s="502"/>
      <c r="F684" s="480"/>
      <c r="G684" s="324"/>
      <c r="H684" s="325"/>
      <c r="I684" s="919">
        <f t="shared" si="163"/>
        <v>0</v>
      </c>
      <c r="J684" s="952"/>
      <c r="K684" s="937">
        <f t="shared" si="164"/>
        <v>0</v>
      </c>
      <c r="L684" s="953">
        <f t="shared" si="165"/>
        <v>0</v>
      </c>
      <c r="M684" s="322">
        <f t="shared" si="168"/>
        <v>0</v>
      </c>
      <c r="N684" s="479">
        <f t="shared" si="166"/>
        <v>0</v>
      </c>
    </row>
    <row r="685" spans="2:14" ht="22.5" customHeight="1">
      <c r="B685" s="468"/>
      <c r="C685" s="475" t="s">
        <v>628</v>
      </c>
      <c r="D685" s="476"/>
      <c r="E685" s="502"/>
      <c r="F685" s="492" t="s">
        <v>35</v>
      </c>
      <c r="G685" s="315">
        <v>120</v>
      </c>
      <c r="H685" s="316"/>
      <c r="I685" s="919">
        <f t="shared" si="163"/>
        <v>0</v>
      </c>
      <c r="J685" s="952"/>
      <c r="K685" s="937">
        <f t="shared" si="164"/>
        <v>0</v>
      </c>
      <c r="L685" s="953">
        <f t="shared" si="165"/>
        <v>0</v>
      </c>
      <c r="M685" s="322">
        <f t="shared" ref="M685:M690" si="169">SUM(I685+K685)</f>
        <v>0</v>
      </c>
      <c r="N685" s="479">
        <f t="shared" si="166"/>
        <v>0</v>
      </c>
    </row>
    <row r="686" spans="2:14" ht="22.5" customHeight="1">
      <c r="B686" s="468"/>
      <c r="C686" s="475" t="s">
        <v>629</v>
      </c>
      <c r="D686" s="476"/>
      <c r="E686" s="502"/>
      <c r="F686" s="492" t="s">
        <v>35</v>
      </c>
      <c r="G686" s="315">
        <v>180</v>
      </c>
      <c r="H686" s="316"/>
      <c r="I686" s="919">
        <f t="shared" si="163"/>
        <v>0</v>
      </c>
      <c r="J686" s="952"/>
      <c r="K686" s="937">
        <f t="shared" si="164"/>
        <v>0</v>
      </c>
      <c r="L686" s="953">
        <f t="shared" si="165"/>
        <v>0</v>
      </c>
      <c r="M686" s="322">
        <f t="shared" si="169"/>
        <v>0</v>
      </c>
      <c r="N686" s="479">
        <f t="shared" si="166"/>
        <v>0</v>
      </c>
    </row>
    <row r="687" spans="2:14" ht="22.5" customHeight="1">
      <c r="B687" s="468"/>
      <c r="C687" s="475" t="s">
        <v>630</v>
      </c>
      <c r="D687" s="476"/>
      <c r="E687" s="502"/>
      <c r="F687" s="492" t="s">
        <v>35</v>
      </c>
      <c r="G687" s="315">
        <v>200</v>
      </c>
      <c r="H687" s="316"/>
      <c r="I687" s="919">
        <f t="shared" si="163"/>
        <v>0</v>
      </c>
      <c r="J687" s="952"/>
      <c r="K687" s="937">
        <f t="shared" si="164"/>
        <v>0</v>
      </c>
      <c r="L687" s="953">
        <f t="shared" si="165"/>
        <v>0</v>
      </c>
      <c r="M687" s="322">
        <f t="shared" si="169"/>
        <v>0</v>
      </c>
      <c r="N687" s="479">
        <f t="shared" si="166"/>
        <v>0</v>
      </c>
    </row>
    <row r="688" spans="2:14" ht="22.5" customHeight="1">
      <c r="B688" s="468"/>
      <c r="C688" s="475" t="s">
        <v>631</v>
      </c>
      <c r="D688" s="476"/>
      <c r="E688" s="502"/>
      <c r="F688" s="492" t="s">
        <v>35</v>
      </c>
      <c r="G688" s="315">
        <v>12</v>
      </c>
      <c r="H688" s="316"/>
      <c r="I688" s="919">
        <f t="shared" si="163"/>
        <v>0</v>
      </c>
      <c r="J688" s="952"/>
      <c r="K688" s="937">
        <f t="shared" si="164"/>
        <v>0</v>
      </c>
      <c r="L688" s="953">
        <f t="shared" si="165"/>
        <v>0</v>
      </c>
      <c r="M688" s="322">
        <f t="shared" si="169"/>
        <v>0</v>
      </c>
      <c r="N688" s="479">
        <f t="shared" si="166"/>
        <v>0</v>
      </c>
    </row>
    <row r="689" spans="2:14" ht="22.5" customHeight="1">
      <c r="B689" s="468">
        <v>13</v>
      </c>
      <c r="C689" s="476" t="s">
        <v>295</v>
      </c>
      <c r="D689" s="476"/>
      <c r="E689" s="502"/>
      <c r="F689" s="492"/>
      <c r="G689" s="324"/>
      <c r="H689" s="325"/>
      <c r="I689" s="919">
        <f t="shared" si="163"/>
        <v>0</v>
      </c>
      <c r="J689" s="952"/>
      <c r="K689" s="937">
        <f t="shared" si="164"/>
        <v>0</v>
      </c>
      <c r="L689" s="953">
        <f t="shared" si="165"/>
        <v>0</v>
      </c>
      <c r="M689" s="322">
        <f t="shared" si="169"/>
        <v>0</v>
      </c>
      <c r="N689" s="479">
        <f t="shared" si="166"/>
        <v>0</v>
      </c>
    </row>
    <row r="690" spans="2:14" ht="22.5" customHeight="1">
      <c r="B690" s="468"/>
      <c r="C690" s="475" t="s">
        <v>296</v>
      </c>
      <c r="D690" s="476"/>
      <c r="E690" s="502"/>
      <c r="F690" s="492" t="s">
        <v>35</v>
      </c>
      <c r="G690" s="315">
        <v>282</v>
      </c>
      <c r="H690" s="316"/>
      <c r="I690" s="919">
        <f t="shared" si="163"/>
        <v>0</v>
      </c>
      <c r="J690" s="952"/>
      <c r="K690" s="937">
        <f t="shared" si="164"/>
        <v>0</v>
      </c>
      <c r="L690" s="953">
        <f t="shared" si="165"/>
        <v>0</v>
      </c>
      <c r="M690" s="322">
        <f t="shared" si="169"/>
        <v>0</v>
      </c>
      <c r="N690" s="479">
        <f t="shared" si="166"/>
        <v>0</v>
      </c>
    </row>
    <row r="691" spans="2:14" ht="22.5" customHeight="1">
      <c r="B691" s="468"/>
      <c r="C691" s="475" t="s">
        <v>581</v>
      </c>
      <c r="D691" s="476"/>
      <c r="E691" s="502"/>
      <c r="F691" s="492" t="s">
        <v>35</v>
      </c>
      <c r="G691" s="315">
        <v>433</v>
      </c>
      <c r="H691" s="316"/>
      <c r="I691" s="919">
        <f t="shared" si="163"/>
        <v>0</v>
      </c>
      <c r="J691" s="952"/>
      <c r="K691" s="937">
        <f t="shared" si="164"/>
        <v>0</v>
      </c>
      <c r="L691" s="953">
        <f t="shared" si="165"/>
        <v>0</v>
      </c>
      <c r="M691" s="322">
        <f t="shared" ref="M691:M704" si="170">SUM(I691+K691)</f>
        <v>0</v>
      </c>
      <c r="N691" s="479">
        <f t="shared" si="166"/>
        <v>0</v>
      </c>
    </row>
    <row r="692" spans="2:14" ht="22.5" customHeight="1">
      <c r="B692" s="468"/>
      <c r="C692" s="475" t="s">
        <v>582</v>
      </c>
      <c r="D692" s="476"/>
      <c r="E692" s="502"/>
      <c r="F692" s="492" t="s">
        <v>35</v>
      </c>
      <c r="G692" s="315">
        <v>66</v>
      </c>
      <c r="H692" s="316"/>
      <c r="I692" s="919">
        <f t="shared" si="163"/>
        <v>0</v>
      </c>
      <c r="J692" s="952"/>
      <c r="K692" s="937">
        <f t="shared" si="164"/>
        <v>0</v>
      </c>
      <c r="L692" s="953">
        <f t="shared" si="165"/>
        <v>0</v>
      </c>
      <c r="M692" s="322">
        <f t="shared" si="170"/>
        <v>0</v>
      </c>
      <c r="N692" s="479">
        <f t="shared" si="166"/>
        <v>0</v>
      </c>
    </row>
    <row r="693" spans="2:14" ht="22.5" customHeight="1">
      <c r="B693" s="468"/>
      <c r="C693" s="475" t="s">
        <v>583</v>
      </c>
      <c r="D693" s="476"/>
      <c r="E693" s="502"/>
      <c r="F693" s="492" t="s">
        <v>35</v>
      </c>
      <c r="G693" s="315">
        <v>602</v>
      </c>
      <c r="H693" s="316"/>
      <c r="I693" s="919">
        <f t="shared" si="163"/>
        <v>0</v>
      </c>
      <c r="J693" s="952"/>
      <c r="K693" s="937">
        <f t="shared" si="164"/>
        <v>0</v>
      </c>
      <c r="L693" s="953">
        <f t="shared" si="165"/>
        <v>0</v>
      </c>
      <c r="M693" s="322">
        <f t="shared" si="170"/>
        <v>0</v>
      </c>
      <c r="N693" s="479">
        <f t="shared" si="166"/>
        <v>0</v>
      </c>
    </row>
    <row r="694" spans="2:14" ht="22.5" customHeight="1">
      <c r="B694" s="468"/>
      <c r="C694" s="475" t="s">
        <v>297</v>
      </c>
      <c r="D694" s="476"/>
      <c r="E694" s="502"/>
      <c r="F694" s="492" t="s">
        <v>35</v>
      </c>
      <c r="G694" s="315">
        <v>18</v>
      </c>
      <c r="H694" s="316"/>
      <c r="I694" s="919">
        <f t="shared" si="163"/>
        <v>0</v>
      </c>
      <c r="J694" s="952"/>
      <c r="K694" s="937">
        <f t="shared" si="164"/>
        <v>0</v>
      </c>
      <c r="L694" s="953">
        <f t="shared" si="165"/>
        <v>0</v>
      </c>
      <c r="M694" s="322">
        <f t="shared" si="170"/>
        <v>0</v>
      </c>
      <c r="N694" s="479">
        <f t="shared" si="166"/>
        <v>0</v>
      </c>
    </row>
    <row r="695" spans="2:14" ht="22.5" customHeight="1">
      <c r="B695" s="468">
        <v>14</v>
      </c>
      <c r="C695" s="475" t="s">
        <v>273</v>
      </c>
      <c r="D695" s="476"/>
      <c r="E695" s="502"/>
      <c r="F695" s="492"/>
      <c r="G695" s="315"/>
      <c r="H695" s="316"/>
      <c r="I695" s="919">
        <f t="shared" si="163"/>
        <v>0</v>
      </c>
      <c r="J695" s="952"/>
      <c r="K695" s="937">
        <f t="shared" si="164"/>
        <v>0</v>
      </c>
      <c r="L695" s="953">
        <f t="shared" si="165"/>
        <v>0</v>
      </c>
      <c r="M695" s="322">
        <f t="shared" si="170"/>
        <v>0</v>
      </c>
      <c r="N695" s="479">
        <f t="shared" si="166"/>
        <v>0</v>
      </c>
    </row>
    <row r="696" spans="2:14" ht="22.5" customHeight="1">
      <c r="B696" s="480"/>
      <c r="C696" s="475" t="s">
        <v>584</v>
      </c>
      <c r="D696" s="475"/>
      <c r="E696" s="471"/>
      <c r="F696" s="492" t="s">
        <v>103</v>
      </c>
      <c r="G696" s="236">
        <v>35688</v>
      </c>
      <c r="H696" s="235"/>
      <c r="I696" s="919">
        <f t="shared" si="163"/>
        <v>0</v>
      </c>
      <c r="J696" s="952"/>
      <c r="K696" s="937">
        <f t="shared" si="164"/>
        <v>0</v>
      </c>
      <c r="L696" s="953">
        <f t="shared" si="165"/>
        <v>0</v>
      </c>
      <c r="M696" s="322">
        <f t="shared" si="170"/>
        <v>0</v>
      </c>
      <c r="N696" s="479">
        <f t="shared" si="166"/>
        <v>0</v>
      </c>
    </row>
    <row r="697" spans="2:14" ht="22.5" customHeight="1">
      <c r="B697" s="480"/>
      <c r="C697" s="475" t="s">
        <v>585</v>
      </c>
      <c r="D697" s="475"/>
      <c r="E697" s="471"/>
      <c r="F697" s="492" t="s">
        <v>103</v>
      </c>
      <c r="G697" s="236">
        <v>23180</v>
      </c>
      <c r="H697" s="235"/>
      <c r="I697" s="919">
        <f t="shared" si="163"/>
        <v>0</v>
      </c>
      <c r="J697" s="952"/>
      <c r="K697" s="937">
        <f t="shared" si="164"/>
        <v>0</v>
      </c>
      <c r="L697" s="953">
        <f t="shared" si="165"/>
        <v>0</v>
      </c>
      <c r="M697" s="322">
        <f t="shared" si="170"/>
        <v>0</v>
      </c>
      <c r="N697" s="479">
        <f t="shared" si="166"/>
        <v>0</v>
      </c>
    </row>
    <row r="698" spans="2:14" ht="22.5" customHeight="1">
      <c r="B698" s="480"/>
      <c r="C698" s="475" t="s">
        <v>283</v>
      </c>
      <c r="D698" s="475"/>
      <c r="E698" s="471"/>
      <c r="F698" s="492" t="s">
        <v>103</v>
      </c>
      <c r="G698" s="236">
        <v>576</v>
      </c>
      <c r="H698" s="235"/>
      <c r="I698" s="919">
        <f t="shared" si="163"/>
        <v>0</v>
      </c>
      <c r="J698" s="952"/>
      <c r="K698" s="937">
        <f t="shared" si="164"/>
        <v>0</v>
      </c>
      <c r="L698" s="953">
        <f t="shared" si="165"/>
        <v>0</v>
      </c>
      <c r="M698" s="322">
        <f t="shared" si="170"/>
        <v>0</v>
      </c>
      <c r="N698" s="479">
        <f t="shared" si="166"/>
        <v>0</v>
      </c>
    </row>
    <row r="699" spans="2:14" ht="22.5" customHeight="1">
      <c r="B699" s="480"/>
      <c r="C699" s="475" t="s">
        <v>282</v>
      </c>
      <c r="D699" s="475"/>
      <c r="E699" s="471"/>
      <c r="F699" s="492" t="s">
        <v>103</v>
      </c>
      <c r="G699" s="236">
        <v>1851</v>
      </c>
      <c r="H699" s="235"/>
      <c r="I699" s="919">
        <f t="shared" si="163"/>
        <v>0</v>
      </c>
      <c r="J699" s="952"/>
      <c r="K699" s="937">
        <f t="shared" si="164"/>
        <v>0</v>
      </c>
      <c r="L699" s="953">
        <f t="shared" si="165"/>
        <v>0</v>
      </c>
      <c r="M699" s="322">
        <f t="shared" si="170"/>
        <v>0</v>
      </c>
      <c r="N699" s="479">
        <f t="shared" si="166"/>
        <v>0</v>
      </c>
    </row>
    <row r="700" spans="2:14" ht="22.5" customHeight="1">
      <c r="B700" s="480"/>
      <c r="C700" s="475" t="s">
        <v>281</v>
      </c>
      <c r="D700" s="475"/>
      <c r="E700" s="471"/>
      <c r="F700" s="492" t="s">
        <v>103</v>
      </c>
      <c r="G700" s="236">
        <v>340</v>
      </c>
      <c r="H700" s="235"/>
      <c r="I700" s="919">
        <f t="shared" si="163"/>
        <v>0</v>
      </c>
      <c r="J700" s="952"/>
      <c r="K700" s="937">
        <f t="shared" si="164"/>
        <v>0</v>
      </c>
      <c r="L700" s="953">
        <f t="shared" si="165"/>
        <v>0</v>
      </c>
      <c r="M700" s="322">
        <f t="shared" si="170"/>
        <v>0</v>
      </c>
      <c r="N700" s="479">
        <f t="shared" si="166"/>
        <v>0</v>
      </c>
    </row>
    <row r="701" spans="2:14" ht="22.5" customHeight="1">
      <c r="B701" s="480"/>
      <c r="C701" s="475" t="s">
        <v>280</v>
      </c>
      <c r="D701" s="475"/>
      <c r="E701" s="471"/>
      <c r="F701" s="492" t="s">
        <v>103</v>
      </c>
      <c r="G701" s="236">
        <v>340</v>
      </c>
      <c r="H701" s="235"/>
      <c r="I701" s="919">
        <f t="shared" si="163"/>
        <v>0</v>
      </c>
      <c r="J701" s="952"/>
      <c r="K701" s="937">
        <f t="shared" si="164"/>
        <v>0</v>
      </c>
      <c r="L701" s="953">
        <f t="shared" si="165"/>
        <v>0</v>
      </c>
      <c r="M701" s="322">
        <f t="shared" si="170"/>
        <v>0</v>
      </c>
      <c r="N701" s="479">
        <f t="shared" si="166"/>
        <v>0</v>
      </c>
    </row>
    <row r="702" spans="2:14" ht="22.5" customHeight="1">
      <c r="B702" s="480"/>
      <c r="C702" s="475" t="s">
        <v>279</v>
      </c>
      <c r="D702" s="475"/>
      <c r="E702" s="471"/>
      <c r="F702" s="492" t="s">
        <v>103</v>
      </c>
      <c r="G702" s="236">
        <v>1472</v>
      </c>
      <c r="H702" s="235"/>
      <c r="I702" s="919">
        <f t="shared" si="163"/>
        <v>0</v>
      </c>
      <c r="J702" s="952"/>
      <c r="K702" s="937">
        <f t="shared" si="164"/>
        <v>0</v>
      </c>
      <c r="L702" s="953">
        <f t="shared" si="165"/>
        <v>0</v>
      </c>
      <c r="M702" s="322">
        <f t="shared" si="170"/>
        <v>0</v>
      </c>
      <c r="N702" s="479">
        <f t="shared" si="166"/>
        <v>0</v>
      </c>
    </row>
    <row r="703" spans="2:14" ht="22.5" customHeight="1">
      <c r="B703" s="480"/>
      <c r="C703" s="475" t="s">
        <v>633</v>
      </c>
      <c r="D703" s="475"/>
      <c r="E703" s="471"/>
      <c r="F703" s="492" t="s">
        <v>103</v>
      </c>
      <c r="G703" s="236">
        <v>1380</v>
      </c>
      <c r="H703" s="235"/>
      <c r="I703" s="919">
        <f t="shared" si="163"/>
        <v>0</v>
      </c>
      <c r="J703" s="952"/>
      <c r="K703" s="937">
        <f t="shared" si="164"/>
        <v>0</v>
      </c>
      <c r="L703" s="953">
        <f t="shared" si="165"/>
        <v>0</v>
      </c>
      <c r="M703" s="322">
        <f t="shared" si="170"/>
        <v>0</v>
      </c>
      <c r="N703" s="479">
        <f t="shared" si="166"/>
        <v>0</v>
      </c>
    </row>
    <row r="704" spans="2:14" ht="22.5" customHeight="1">
      <c r="B704" s="480"/>
      <c r="C704" s="475" t="s">
        <v>278</v>
      </c>
      <c r="D704" s="475"/>
      <c r="E704" s="471"/>
      <c r="F704" s="492" t="s">
        <v>103</v>
      </c>
      <c r="G704" s="236">
        <v>92</v>
      </c>
      <c r="H704" s="235"/>
      <c r="I704" s="919">
        <f t="shared" si="163"/>
        <v>0</v>
      </c>
      <c r="J704" s="952"/>
      <c r="K704" s="937">
        <f t="shared" si="164"/>
        <v>0</v>
      </c>
      <c r="L704" s="953">
        <f t="shared" si="165"/>
        <v>0</v>
      </c>
      <c r="M704" s="322">
        <f t="shared" si="170"/>
        <v>0</v>
      </c>
      <c r="N704" s="479">
        <f t="shared" si="166"/>
        <v>0</v>
      </c>
    </row>
    <row r="705" spans="2:14" ht="22.5" customHeight="1">
      <c r="B705" s="480"/>
      <c r="C705" s="475" t="s">
        <v>276</v>
      </c>
      <c r="D705" s="475"/>
      <c r="E705" s="471"/>
      <c r="F705" s="492" t="s">
        <v>103</v>
      </c>
      <c r="G705" s="236">
        <v>92</v>
      </c>
      <c r="H705" s="235"/>
      <c r="I705" s="919">
        <f t="shared" si="163"/>
        <v>0</v>
      </c>
      <c r="J705" s="952"/>
      <c r="K705" s="937">
        <f t="shared" si="164"/>
        <v>0</v>
      </c>
      <c r="L705" s="953">
        <f t="shared" si="165"/>
        <v>0</v>
      </c>
      <c r="M705" s="322"/>
      <c r="N705" s="479">
        <f t="shared" si="166"/>
        <v>0</v>
      </c>
    </row>
    <row r="706" spans="2:14" ht="22.5" customHeight="1">
      <c r="B706" s="480"/>
      <c r="C706" s="475" t="s">
        <v>579</v>
      </c>
      <c r="D706" s="475"/>
      <c r="E706" s="471"/>
      <c r="F706" s="492" t="s">
        <v>103</v>
      </c>
      <c r="G706" s="236">
        <v>92</v>
      </c>
      <c r="H706" s="235"/>
      <c r="I706" s="919">
        <f t="shared" si="163"/>
        <v>0</v>
      </c>
      <c r="J706" s="952"/>
      <c r="K706" s="937">
        <f t="shared" si="164"/>
        <v>0</v>
      </c>
      <c r="L706" s="953">
        <f t="shared" si="165"/>
        <v>0</v>
      </c>
      <c r="M706" s="322">
        <f>SUM(I706+K706)</f>
        <v>0</v>
      </c>
      <c r="N706" s="479">
        <f t="shared" si="166"/>
        <v>0</v>
      </c>
    </row>
    <row r="707" spans="2:14" ht="22.5" customHeight="1">
      <c r="B707" s="480"/>
      <c r="C707" s="475" t="s">
        <v>623</v>
      </c>
      <c r="D707" s="475"/>
      <c r="E707" s="471"/>
      <c r="F707" s="492" t="s">
        <v>103</v>
      </c>
      <c r="G707" s="236">
        <v>242</v>
      </c>
      <c r="H707" s="235"/>
      <c r="I707" s="919">
        <f t="shared" si="163"/>
        <v>0</v>
      </c>
      <c r="J707" s="952"/>
      <c r="K707" s="937">
        <f t="shared" si="164"/>
        <v>0</v>
      </c>
      <c r="L707" s="953">
        <f t="shared" si="165"/>
        <v>0</v>
      </c>
      <c r="M707" s="322">
        <f>SUM(I707+K707)</f>
        <v>0</v>
      </c>
      <c r="N707" s="479">
        <f t="shared" si="166"/>
        <v>0</v>
      </c>
    </row>
    <row r="708" spans="2:14" ht="22.5" customHeight="1">
      <c r="B708" s="480"/>
      <c r="C708" s="475" t="s">
        <v>624</v>
      </c>
      <c r="D708" s="475"/>
      <c r="E708" s="471"/>
      <c r="F708" s="492" t="s">
        <v>103</v>
      </c>
      <c r="G708" s="236">
        <v>60.5</v>
      </c>
      <c r="H708" s="235"/>
      <c r="I708" s="919">
        <f t="shared" si="163"/>
        <v>0</v>
      </c>
      <c r="J708" s="952"/>
      <c r="K708" s="937">
        <f t="shared" si="164"/>
        <v>0</v>
      </c>
      <c r="L708" s="953">
        <f t="shared" si="165"/>
        <v>0</v>
      </c>
      <c r="M708" s="322">
        <f t="shared" ref="M708:M710" si="171">SUM(I708+K708)</f>
        <v>0</v>
      </c>
      <c r="N708" s="479">
        <f t="shared" si="166"/>
        <v>0</v>
      </c>
    </row>
    <row r="709" spans="2:14" ht="22.5" customHeight="1">
      <c r="B709" s="468"/>
      <c r="C709" s="494" t="s">
        <v>621</v>
      </c>
      <c r="D709" s="476"/>
      <c r="E709" s="471"/>
      <c r="F709" s="492" t="s">
        <v>107</v>
      </c>
      <c r="G709" s="236">
        <v>1</v>
      </c>
      <c r="H709" s="235"/>
      <c r="I709" s="919">
        <f t="shared" si="163"/>
        <v>0</v>
      </c>
      <c r="J709" s="952"/>
      <c r="K709" s="937">
        <f t="shared" si="164"/>
        <v>0</v>
      </c>
      <c r="L709" s="953">
        <f t="shared" si="165"/>
        <v>0</v>
      </c>
      <c r="M709" s="322">
        <f t="shared" si="171"/>
        <v>0</v>
      </c>
      <c r="N709" s="479">
        <f t="shared" si="166"/>
        <v>0</v>
      </c>
    </row>
    <row r="710" spans="2:14" ht="22.5" customHeight="1">
      <c r="B710" s="468">
        <v>15</v>
      </c>
      <c r="C710" s="475" t="s">
        <v>587</v>
      </c>
      <c r="D710" s="476"/>
      <c r="E710" s="502"/>
      <c r="F710" s="480"/>
      <c r="G710" s="315"/>
      <c r="H710" s="316"/>
      <c r="I710" s="919">
        <f t="shared" si="163"/>
        <v>0</v>
      </c>
      <c r="J710" s="952"/>
      <c r="K710" s="937">
        <f t="shared" si="164"/>
        <v>0</v>
      </c>
      <c r="L710" s="953">
        <f t="shared" si="165"/>
        <v>0</v>
      </c>
      <c r="M710" s="322">
        <f t="shared" si="171"/>
        <v>0</v>
      </c>
      <c r="N710" s="479">
        <f t="shared" si="166"/>
        <v>0</v>
      </c>
    </row>
    <row r="711" spans="2:14" ht="22.5" customHeight="1">
      <c r="B711" s="480"/>
      <c r="C711" s="495" t="s">
        <v>291</v>
      </c>
      <c r="D711" s="476"/>
      <c r="E711" s="471"/>
      <c r="F711" s="492" t="s">
        <v>103</v>
      </c>
      <c r="G711" s="236">
        <v>20720.7</v>
      </c>
      <c r="H711" s="235"/>
      <c r="I711" s="919">
        <f t="shared" si="163"/>
        <v>0</v>
      </c>
      <c r="J711" s="952"/>
      <c r="K711" s="937">
        <f t="shared" si="164"/>
        <v>0</v>
      </c>
      <c r="L711" s="953">
        <f t="shared" si="165"/>
        <v>0</v>
      </c>
      <c r="M711" s="322">
        <f t="shared" ref="M711:M716" si="172">SUM(I711+K711)</f>
        <v>0</v>
      </c>
      <c r="N711" s="479">
        <f t="shared" si="166"/>
        <v>0</v>
      </c>
    </row>
    <row r="712" spans="2:14" ht="22.5" customHeight="1">
      <c r="B712" s="480"/>
      <c r="C712" s="495" t="s">
        <v>290</v>
      </c>
      <c r="D712" s="476"/>
      <c r="E712" s="471"/>
      <c r="F712" s="492" t="s">
        <v>103</v>
      </c>
      <c r="G712" s="236">
        <v>583</v>
      </c>
      <c r="H712" s="235"/>
      <c r="I712" s="919">
        <f t="shared" si="163"/>
        <v>0</v>
      </c>
      <c r="J712" s="952"/>
      <c r="K712" s="937">
        <f t="shared" si="164"/>
        <v>0</v>
      </c>
      <c r="L712" s="953">
        <f t="shared" si="165"/>
        <v>0</v>
      </c>
      <c r="M712" s="322">
        <f t="shared" si="172"/>
        <v>0</v>
      </c>
      <c r="N712" s="479">
        <f t="shared" si="166"/>
        <v>0</v>
      </c>
    </row>
    <row r="713" spans="2:14" ht="22.5" customHeight="1">
      <c r="B713" s="480"/>
      <c r="C713" s="495" t="s">
        <v>625</v>
      </c>
      <c r="D713" s="476"/>
      <c r="E713" s="471"/>
      <c r="F713" s="492" t="s">
        <v>103</v>
      </c>
      <c r="G713" s="236">
        <v>38.5</v>
      </c>
      <c r="H713" s="235"/>
      <c r="I713" s="919">
        <f t="shared" si="163"/>
        <v>0</v>
      </c>
      <c r="J713" s="952"/>
      <c r="K713" s="937">
        <f t="shared" si="164"/>
        <v>0</v>
      </c>
      <c r="L713" s="953">
        <f t="shared" si="165"/>
        <v>0</v>
      </c>
      <c r="M713" s="322">
        <f t="shared" si="172"/>
        <v>0</v>
      </c>
      <c r="N713" s="479">
        <f t="shared" si="166"/>
        <v>0</v>
      </c>
    </row>
    <row r="714" spans="2:14" ht="22.5" customHeight="1">
      <c r="B714" s="480"/>
      <c r="C714" s="495" t="s">
        <v>626</v>
      </c>
      <c r="D714" s="476"/>
      <c r="E714" s="471"/>
      <c r="F714" s="492" t="s">
        <v>103</v>
      </c>
      <c r="G714" s="236">
        <v>473</v>
      </c>
      <c r="H714" s="235"/>
      <c r="I714" s="919">
        <f t="shared" si="163"/>
        <v>0</v>
      </c>
      <c r="J714" s="952"/>
      <c r="K714" s="937">
        <f t="shared" si="164"/>
        <v>0</v>
      </c>
      <c r="L714" s="953">
        <f t="shared" si="165"/>
        <v>0</v>
      </c>
      <c r="M714" s="322">
        <f t="shared" si="172"/>
        <v>0</v>
      </c>
      <c r="N714" s="479">
        <f t="shared" si="166"/>
        <v>0</v>
      </c>
    </row>
    <row r="715" spans="2:14" ht="22.5" customHeight="1">
      <c r="B715" s="480"/>
      <c r="C715" s="495" t="s">
        <v>627</v>
      </c>
      <c r="D715" s="476"/>
      <c r="E715" s="471"/>
      <c r="F715" s="492" t="s">
        <v>103</v>
      </c>
      <c r="G715" s="236">
        <v>93.5</v>
      </c>
      <c r="H715" s="235"/>
      <c r="I715" s="919">
        <f t="shared" si="163"/>
        <v>0</v>
      </c>
      <c r="J715" s="952"/>
      <c r="K715" s="937">
        <f t="shared" si="164"/>
        <v>0</v>
      </c>
      <c r="L715" s="953">
        <f t="shared" si="165"/>
        <v>0</v>
      </c>
      <c r="M715" s="322">
        <f t="shared" si="172"/>
        <v>0</v>
      </c>
      <c r="N715" s="479">
        <f t="shared" si="166"/>
        <v>0</v>
      </c>
    </row>
    <row r="716" spans="2:14" ht="22.5" customHeight="1">
      <c r="B716" s="468"/>
      <c r="C716" s="494" t="s">
        <v>621</v>
      </c>
      <c r="D716" s="476"/>
      <c r="E716" s="471"/>
      <c r="F716" s="492" t="s">
        <v>107</v>
      </c>
      <c r="G716" s="236">
        <v>1</v>
      </c>
      <c r="H716" s="235"/>
      <c r="I716" s="919">
        <f t="shared" si="163"/>
        <v>0</v>
      </c>
      <c r="J716" s="952"/>
      <c r="K716" s="937">
        <f t="shared" ref="K716" si="173">G716*J716</f>
        <v>0</v>
      </c>
      <c r="L716" s="953">
        <f t="shared" ref="L716" si="174">G716*(H716+J716)</f>
        <v>0</v>
      </c>
      <c r="M716" s="322">
        <f t="shared" si="172"/>
        <v>0</v>
      </c>
      <c r="N716" s="479">
        <f t="shared" si="166"/>
        <v>0</v>
      </c>
    </row>
    <row r="717" spans="2:14" ht="22.5" customHeight="1">
      <c r="B717" s="458"/>
      <c r="C717" s="503"/>
      <c r="D717" s="504"/>
      <c r="E717" s="505"/>
      <c r="F717" s="458"/>
      <c r="G717" s="506"/>
      <c r="H717" s="280"/>
      <c r="I717" s="914"/>
      <c r="J717" s="904"/>
      <c r="K717" s="914"/>
      <c r="L717" s="914"/>
      <c r="M717" s="322">
        <f>SUM(I717+K717)</f>
        <v>0</v>
      </c>
      <c r="N717" s="479">
        <f>(H717+J717)*G717</f>
        <v>0</v>
      </c>
    </row>
    <row r="718" spans="2:14" ht="22.5" customHeight="1">
      <c r="B718" s="507"/>
      <c r="C718" s="1098" t="s">
        <v>164</v>
      </c>
      <c r="D718" s="1099"/>
      <c r="E718" s="1100"/>
      <c r="F718" s="508"/>
      <c r="G718" s="509"/>
      <c r="H718" s="509"/>
      <c r="I718" s="958">
        <f>SUM(I533:I717)</f>
        <v>0</v>
      </c>
      <c r="J718" s="959"/>
      <c r="K718" s="958">
        <f>SUM(K533:K717)</f>
        <v>0</v>
      </c>
      <c r="L718" s="958">
        <f>SUM(L533:L717)</f>
        <v>0</v>
      </c>
      <c r="M718" s="511">
        <f>SUM(I718+K718)</f>
        <v>0</v>
      </c>
      <c r="N718" s="512">
        <f>SUM(N533:N717)</f>
        <v>0</v>
      </c>
    </row>
    <row r="719" spans="2:14" ht="22.5" customHeight="1">
      <c r="B719" s="507"/>
      <c r="C719" s="459"/>
      <c r="D719" s="460"/>
      <c r="E719" s="570"/>
      <c r="F719" s="508"/>
      <c r="G719" s="509"/>
      <c r="H719" s="509"/>
      <c r="I719" s="958"/>
      <c r="J719" s="959"/>
      <c r="K719" s="958"/>
      <c r="L719" s="958"/>
      <c r="M719" s="611"/>
      <c r="N719" s="512"/>
    </row>
    <row r="720" spans="2:14" ht="22.5" customHeight="1">
      <c r="B720" s="458"/>
      <c r="C720" s="681" t="s">
        <v>1370</v>
      </c>
      <c r="D720" s="682"/>
      <c r="E720" s="505"/>
      <c r="F720" s="458"/>
      <c r="G720" s="463"/>
      <c r="H720" s="289"/>
      <c r="I720" s="914"/>
      <c r="J720" s="904"/>
      <c r="K720" s="914"/>
      <c r="L720" s="914"/>
      <c r="N720" s="465"/>
    </row>
    <row r="721" spans="2:14" ht="22.5" customHeight="1">
      <c r="B721" s="458">
        <v>1</v>
      </c>
      <c r="C721" s="683" t="s">
        <v>1236</v>
      </c>
      <c r="D721" s="684"/>
      <c r="E721" s="505"/>
      <c r="F721" s="458" t="s">
        <v>35</v>
      </c>
      <c r="G721" s="240">
        <v>1</v>
      </c>
      <c r="H721" s="241"/>
      <c r="I721" s="953">
        <f t="shared" ref="I721:I747" si="175">G721*H721</f>
        <v>0</v>
      </c>
      <c r="J721" s="960"/>
      <c r="K721" s="937">
        <f t="shared" ref="K721:K747" si="176">G721*J721</f>
        <v>0</v>
      </c>
      <c r="L721" s="953">
        <f t="shared" ref="L721:L738" si="177">G721*(H721+J721)</f>
        <v>0</v>
      </c>
      <c r="M721" s="322"/>
      <c r="N721" s="479"/>
    </row>
    <row r="722" spans="2:14" ht="22.5" customHeight="1">
      <c r="B722" s="458">
        <v>2</v>
      </c>
      <c r="C722" s="683" t="s">
        <v>699</v>
      </c>
      <c r="D722" s="684"/>
      <c r="E722" s="505"/>
      <c r="F722" s="458" t="s">
        <v>35</v>
      </c>
      <c r="G722" s="240">
        <v>13</v>
      </c>
      <c r="H722" s="241"/>
      <c r="I722" s="953">
        <f t="shared" si="175"/>
        <v>0</v>
      </c>
      <c r="J722" s="960"/>
      <c r="K722" s="937">
        <f t="shared" si="176"/>
        <v>0</v>
      </c>
      <c r="L722" s="953">
        <f t="shared" si="177"/>
        <v>0</v>
      </c>
      <c r="M722" s="322"/>
      <c r="N722" s="479"/>
    </row>
    <row r="723" spans="2:14" ht="22.5" customHeight="1">
      <c r="B723" s="458">
        <v>3</v>
      </c>
      <c r="C723" s="683" t="s">
        <v>700</v>
      </c>
      <c r="D723" s="684"/>
      <c r="E723" s="505"/>
      <c r="F723" s="458" t="s">
        <v>35</v>
      </c>
      <c r="G723" s="240">
        <v>12</v>
      </c>
      <c r="H723" s="241"/>
      <c r="I723" s="953">
        <f t="shared" si="175"/>
        <v>0</v>
      </c>
      <c r="J723" s="960"/>
      <c r="K723" s="937">
        <f t="shared" si="176"/>
        <v>0</v>
      </c>
      <c r="L723" s="953">
        <f t="shared" si="177"/>
        <v>0</v>
      </c>
      <c r="M723" s="322"/>
      <c r="N723" s="479"/>
    </row>
    <row r="724" spans="2:14" ht="22.5" customHeight="1">
      <c r="B724" s="458">
        <v>4</v>
      </c>
      <c r="C724" s="683" t="s">
        <v>711</v>
      </c>
      <c r="D724" s="684"/>
      <c r="E724" s="505"/>
      <c r="F724" s="458" t="s">
        <v>35</v>
      </c>
      <c r="G724" s="240">
        <v>1</v>
      </c>
      <c r="H724" s="241"/>
      <c r="I724" s="953">
        <f t="shared" si="175"/>
        <v>0</v>
      </c>
      <c r="J724" s="960"/>
      <c r="K724" s="937">
        <f t="shared" si="176"/>
        <v>0</v>
      </c>
      <c r="L724" s="953">
        <f t="shared" si="177"/>
        <v>0</v>
      </c>
      <c r="M724" s="322"/>
      <c r="N724" s="479"/>
    </row>
    <row r="725" spans="2:14" ht="22.5" customHeight="1">
      <c r="B725" s="458">
        <v>5</v>
      </c>
      <c r="C725" s="683" t="s">
        <v>1237</v>
      </c>
      <c r="D725" s="684"/>
      <c r="E725" s="505"/>
      <c r="F725" s="458" t="s">
        <v>35</v>
      </c>
      <c r="G725" s="240">
        <v>12</v>
      </c>
      <c r="H725" s="241"/>
      <c r="I725" s="953">
        <f t="shared" si="175"/>
        <v>0</v>
      </c>
      <c r="J725" s="960"/>
      <c r="K725" s="937">
        <f t="shared" si="176"/>
        <v>0</v>
      </c>
      <c r="L725" s="953">
        <f t="shared" si="177"/>
        <v>0</v>
      </c>
      <c r="M725" s="322"/>
      <c r="N725" s="479"/>
    </row>
    <row r="726" spans="2:14" ht="22.5" customHeight="1">
      <c r="B726" s="458">
        <v>6</v>
      </c>
      <c r="C726" s="683" t="s">
        <v>712</v>
      </c>
      <c r="D726" s="684"/>
      <c r="E726" s="505"/>
      <c r="F726" s="458" t="s">
        <v>35</v>
      </c>
      <c r="G726" s="240">
        <v>12</v>
      </c>
      <c r="H726" s="241"/>
      <c r="I726" s="953">
        <f t="shared" si="175"/>
        <v>0</v>
      </c>
      <c r="J726" s="960"/>
      <c r="K726" s="937">
        <f t="shared" si="176"/>
        <v>0</v>
      </c>
      <c r="L726" s="953">
        <f t="shared" si="177"/>
        <v>0</v>
      </c>
      <c r="M726" s="322"/>
      <c r="N726" s="479"/>
    </row>
    <row r="727" spans="2:14" ht="22.5" customHeight="1">
      <c r="B727" s="458">
        <v>7</v>
      </c>
      <c r="C727" s="683" t="s">
        <v>1238</v>
      </c>
      <c r="D727" s="684"/>
      <c r="E727" s="505"/>
      <c r="F727" s="458" t="s">
        <v>35</v>
      </c>
      <c r="G727" s="240">
        <v>1</v>
      </c>
      <c r="H727" s="241"/>
      <c r="I727" s="953">
        <f t="shared" si="175"/>
        <v>0</v>
      </c>
      <c r="J727" s="960"/>
      <c r="K727" s="937">
        <f t="shared" si="176"/>
        <v>0</v>
      </c>
      <c r="L727" s="953">
        <f t="shared" si="177"/>
        <v>0</v>
      </c>
      <c r="M727" s="322"/>
      <c r="N727" s="479"/>
    </row>
    <row r="728" spans="2:14" ht="22.5" customHeight="1">
      <c r="B728" s="458">
        <v>8</v>
      </c>
      <c r="C728" s="683" t="s">
        <v>698</v>
      </c>
      <c r="D728" s="684"/>
      <c r="E728" s="505"/>
      <c r="F728" s="458" t="s">
        <v>35</v>
      </c>
      <c r="G728" s="240">
        <v>5</v>
      </c>
      <c r="H728" s="241"/>
      <c r="I728" s="953">
        <f t="shared" si="175"/>
        <v>0</v>
      </c>
      <c r="J728" s="960"/>
      <c r="K728" s="937">
        <f t="shared" si="176"/>
        <v>0</v>
      </c>
      <c r="L728" s="953">
        <f t="shared" si="177"/>
        <v>0</v>
      </c>
      <c r="M728" s="322"/>
      <c r="N728" s="479"/>
    </row>
    <row r="729" spans="2:14" ht="22.5" customHeight="1">
      <c r="B729" s="458">
        <v>9</v>
      </c>
      <c r="C729" s="683" t="s">
        <v>714</v>
      </c>
      <c r="D729" s="684"/>
      <c r="E729" s="505"/>
      <c r="F729" s="458" t="s">
        <v>35</v>
      </c>
      <c r="G729" s="240">
        <v>12</v>
      </c>
      <c r="H729" s="241"/>
      <c r="I729" s="953">
        <f t="shared" si="175"/>
        <v>0</v>
      </c>
      <c r="J729" s="960"/>
      <c r="K729" s="937">
        <f t="shared" si="176"/>
        <v>0</v>
      </c>
      <c r="L729" s="953">
        <f t="shared" si="177"/>
        <v>0</v>
      </c>
      <c r="M729" s="322"/>
      <c r="N729" s="479"/>
    </row>
    <row r="730" spans="2:14" ht="22.5" customHeight="1">
      <c r="B730" s="458">
        <v>10</v>
      </c>
      <c r="C730" s="683" t="s">
        <v>1239</v>
      </c>
      <c r="D730" s="684"/>
      <c r="E730" s="505"/>
      <c r="F730" s="458" t="s">
        <v>35</v>
      </c>
      <c r="G730" s="240">
        <v>13</v>
      </c>
      <c r="H730" s="241"/>
      <c r="I730" s="953">
        <f t="shared" si="175"/>
        <v>0</v>
      </c>
      <c r="J730" s="960"/>
      <c r="K730" s="937">
        <f t="shared" si="176"/>
        <v>0</v>
      </c>
      <c r="L730" s="953">
        <f t="shared" si="177"/>
        <v>0</v>
      </c>
      <c r="M730" s="322"/>
      <c r="N730" s="479"/>
    </row>
    <row r="731" spans="2:14" ht="22.5" customHeight="1">
      <c r="B731" s="458">
        <v>11</v>
      </c>
      <c r="C731" s="683" t="s">
        <v>1240</v>
      </c>
      <c r="D731" s="684"/>
      <c r="E731" s="505"/>
      <c r="F731" s="458" t="s">
        <v>35</v>
      </c>
      <c r="G731" s="240">
        <v>13</v>
      </c>
      <c r="H731" s="241"/>
      <c r="I731" s="953">
        <f t="shared" si="175"/>
        <v>0</v>
      </c>
      <c r="J731" s="960"/>
      <c r="K731" s="937">
        <f t="shared" si="176"/>
        <v>0</v>
      </c>
      <c r="L731" s="953">
        <f t="shared" si="177"/>
        <v>0</v>
      </c>
      <c r="M731" s="322"/>
      <c r="N731" s="479"/>
    </row>
    <row r="732" spans="2:14" ht="22.5" customHeight="1">
      <c r="B732" s="458">
        <v>12</v>
      </c>
      <c r="C732" s="683" t="s">
        <v>1241</v>
      </c>
      <c r="D732" s="684"/>
      <c r="E732" s="505"/>
      <c r="F732" s="458" t="s">
        <v>35</v>
      </c>
      <c r="G732" s="240">
        <v>312</v>
      </c>
      <c r="H732" s="241"/>
      <c r="I732" s="953">
        <f t="shared" si="175"/>
        <v>0</v>
      </c>
      <c r="J732" s="960"/>
      <c r="K732" s="937">
        <f t="shared" si="176"/>
        <v>0</v>
      </c>
      <c r="L732" s="953">
        <f t="shared" si="177"/>
        <v>0</v>
      </c>
      <c r="M732" s="322"/>
      <c r="N732" s="479"/>
    </row>
    <row r="733" spans="2:14" ht="22.5" customHeight="1">
      <c r="B733" s="458">
        <v>13</v>
      </c>
      <c r="C733" s="683" t="s">
        <v>1242</v>
      </c>
      <c r="D733" s="684"/>
      <c r="E733" s="505"/>
      <c r="F733" s="458" t="s">
        <v>35</v>
      </c>
      <c r="G733" s="240">
        <v>12</v>
      </c>
      <c r="H733" s="241"/>
      <c r="I733" s="953">
        <f t="shared" si="175"/>
        <v>0</v>
      </c>
      <c r="J733" s="960"/>
      <c r="K733" s="937">
        <f t="shared" si="176"/>
        <v>0</v>
      </c>
      <c r="L733" s="953">
        <f t="shared" si="177"/>
        <v>0</v>
      </c>
      <c r="M733" s="322"/>
      <c r="N733" s="479"/>
    </row>
    <row r="734" spans="2:14" ht="22.5" customHeight="1">
      <c r="B734" s="458">
        <v>14</v>
      </c>
      <c r="C734" s="683" t="s">
        <v>701</v>
      </c>
      <c r="D734" s="684"/>
      <c r="E734" s="505"/>
      <c r="F734" s="458" t="s">
        <v>35</v>
      </c>
      <c r="G734" s="240">
        <v>1</v>
      </c>
      <c r="H734" s="241"/>
      <c r="I734" s="953">
        <f t="shared" si="175"/>
        <v>0</v>
      </c>
      <c r="J734" s="960"/>
      <c r="K734" s="937">
        <f t="shared" si="176"/>
        <v>0</v>
      </c>
      <c r="L734" s="953">
        <f t="shared" si="177"/>
        <v>0</v>
      </c>
      <c r="M734" s="322"/>
      <c r="N734" s="479"/>
    </row>
    <row r="735" spans="2:14" ht="22.5" customHeight="1">
      <c r="B735" s="458">
        <v>15</v>
      </c>
      <c r="C735" s="683" t="s">
        <v>1243</v>
      </c>
      <c r="D735" s="684"/>
      <c r="E735" s="505"/>
      <c r="F735" s="458" t="s">
        <v>35</v>
      </c>
      <c r="G735" s="240">
        <v>1</v>
      </c>
      <c r="H735" s="241"/>
      <c r="I735" s="953">
        <f t="shared" si="175"/>
        <v>0</v>
      </c>
      <c r="J735" s="960"/>
      <c r="K735" s="937">
        <f t="shared" si="176"/>
        <v>0</v>
      </c>
      <c r="L735" s="953">
        <f t="shared" si="177"/>
        <v>0</v>
      </c>
      <c r="M735" s="322"/>
      <c r="N735" s="479"/>
    </row>
    <row r="736" spans="2:14" ht="22.5" customHeight="1">
      <c r="B736" s="458">
        <v>16</v>
      </c>
      <c r="C736" s="683" t="s">
        <v>713</v>
      </c>
      <c r="D736" s="684"/>
      <c r="E736" s="505"/>
      <c r="F736" s="458" t="s">
        <v>35</v>
      </c>
      <c r="G736" s="240">
        <v>4</v>
      </c>
      <c r="H736" s="241"/>
      <c r="I736" s="953">
        <f t="shared" si="175"/>
        <v>0</v>
      </c>
      <c r="J736" s="960"/>
      <c r="K736" s="937">
        <f t="shared" si="176"/>
        <v>0</v>
      </c>
      <c r="L736" s="953">
        <f t="shared" si="177"/>
        <v>0</v>
      </c>
      <c r="M736" s="322"/>
      <c r="N736" s="479"/>
    </row>
    <row r="737" spans="2:14" ht="22.5" customHeight="1">
      <c r="B737" s="458">
        <v>17</v>
      </c>
      <c r="C737" s="683" t="s">
        <v>1244</v>
      </c>
      <c r="D737" s="684"/>
      <c r="E737" s="505"/>
      <c r="F737" s="458" t="s">
        <v>35</v>
      </c>
      <c r="G737" s="240">
        <v>60</v>
      </c>
      <c r="H737" s="241"/>
      <c r="I737" s="953">
        <f t="shared" si="175"/>
        <v>0</v>
      </c>
      <c r="J737" s="960"/>
      <c r="K737" s="937">
        <f t="shared" si="176"/>
        <v>0</v>
      </c>
      <c r="L737" s="953">
        <f t="shared" si="177"/>
        <v>0</v>
      </c>
      <c r="M737" s="322"/>
      <c r="N737" s="479"/>
    </row>
    <row r="738" spans="2:14" ht="22.5" customHeight="1">
      <c r="B738" s="458">
        <v>18</v>
      </c>
      <c r="C738" s="683" t="s">
        <v>1245</v>
      </c>
      <c r="D738" s="684"/>
      <c r="E738" s="505"/>
      <c r="F738" s="458" t="s">
        <v>35</v>
      </c>
      <c r="G738" s="240">
        <v>221</v>
      </c>
      <c r="H738" s="241"/>
      <c r="I738" s="953">
        <f t="shared" si="175"/>
        <v>0</v>
      </c>
      <c r="J738" s="960"/>
      <c r="K738" s="937">
        <f t="shared" si="176"/>
        <v>0</v>
      </c>
      <c r="L738" s="953">
        <f t="shared" si="177"/>
        <v>0</v>
      </c>
      <c r="M738" s="322"/>
      <c r="N738" s="479"/>
    </row>
    <row r="739" spans="2:14" ht="22.5" customHeight="1">
      <c r="B739" s="458">
        <v>19</v>
      </c>
      <c r="C739" s="554" t="s">
        <v>853</v>
      </c>
      <c r="D739" s="684"/>
      <c r="E739" s="505"/>
      <c r="F739" s="458"/>
      <c r="G739" s="240"/>
      <c r="H739" s="241"/>
      <c r="I739" s="953"/>
      <c r="J739" s="960"/>
      <c r="K739" s="937"/>
      <c r="L739" s="953"/>
      <c r="M739" s="322"/>
      <c r="N739" s="479"/>
    </row>
    <row r="740" spans="2:14" ht="22.5" customHeight="1">
      <c r="B740" s="458"/>
      <c r="C740" s="683" t="s">
        <v>1287</v>
      </c>
      <c r="D740" s="684"/>
      <c r="E740" s="505"/>
      <c r="F740" s="480" t="s">
        <v>103</v>
      </c>
      <c r="G740" s="240">
        <v>276</v>
      </c>
      <c r="H740" s="241"/>
      <c r="I740" s="953">
        <f t="shared" si="175"/>
        <v>0</v>
      </c>
      <c r="J740" s="960"/>
      <c r="K740" s="937">
        <f t="shared" si="176"/>
        <v>0</v>
      </c>
      <c r="L740" s="953">
        <f t="shared" ref="L740:L747" si="178">G740*(H740+J740)</f>
        <v>0</v>
      </c>
      <c r="M740" s="322"/>
      <c r="N740" s="479"/>
    </row>
    <row r="741" spans="2:14" ht="22.5" customHeight="1">
      <c r="B741" s="458"/>
      <c r="C741" s="683" t="s">
        <v>1246</v>
      </c>
      <c r="D741" s="684"/>
      <c r="E741" s="505"/>
      <c r="F741" s="480" t="s">
        <v>103</v>
      </c>
      <c r="G741" s="240">
        <v>5686</v>
      </c>
      <c r="H741" s="241"/>
      <c r="I741" s="953">
        <f t="shared" si="175"/>
        <v>0</v>
      </c>
      <c r="J741" s="960"/>
      <c r="K741" s="937">
        <f t="shared" si="176"/>
        <v>0</v>
      </c>
      <c r="L741" s="953">
        <f t="shared" si="178"/>
        <v>0</v>
      </c>
      <c r="M741" s="322"/>
      <c r="N741" s="479"/>
    </row>
    <row r="742" spans="2:14" ht="22.5" customHeight="1">
      <c r="B742" s="458"/>
      <c r="C742" s="683" t="s">
        <v>621</v>
      </c>
      <c r="D742" s="685"/>
      <c r="E742" s="505"/>
      <c r="F742" s="458" t="s">
        <v>107</v>
      </c>
      <c r="G742" s="240">
        <v>1</v>
      </c>
      <c r="H742" s="241"/>
      <c r="I742" s="953">
        <f t="shared" si="175"/>
        <v>0</v>
      </c>
      <c r="J742" s="960"/>
      <c r="K742" s="937">
        <f t="shared" si="176"/>
        <v>0</v>
      </c>
      <c r="L742" s="953">
        <f t="shared" si="178"/>
        <v>0</v>
      </c>
      <c r="M742" s="322"/>
      <c r="N742" s="479"/>
    </row>
    <row r="743" spans="2:14" ht="22.5" customHeight="1">
      <c r="B743" s="458"/>
      <c r="C743" s="683" t="s">
        <v>1288</v>
      </c>
      <c r="D743" s="684"/>
      <c r="E743" s="505"/>
      <c r="F743" s="480" t="s">
        <v>36</v>
      </c>
      <c r="G743" s="240">
        <v>370</v>
      </c>
      <c r="H743" s="241"/>
      <c r="I743" s="953">
        <f t="shared" si="175"/>
        <v>0</v>
      </c>
      <c r="J743" s="960"/>
      <c r="K743" s="937">
        <f t="shared" si="176"/>
        <v>0</v>
      </c>
      <c r="L743" s="953">
        <f t="shared" si="178"/>
        <v>0</v>
      </c>
      <c r="M743" s="322"/>
      <c r="N743" s="479"/>
    </row>
    <row r="744" spans="2:14" ht="22.5" customHeight="1">
      <c r="B744" s="458"/>
      <c r="C744" s="495" t="s">
        <v>290</v>
      </c>
      <c r="D744" s="476"/>
      <c r="E744" s="461"/>
      <c r="F744" s="492" t="s">
        <v>103</v>
      </c>
      <c r="G744" s="240">
        <v>488</v>
      </c>
      <c r="H744" s="243"/>
      <c r="I744" s="906">
        <f>G744*H744</f>
        <v>0</v>
      </c>
      <c r="J744" s="952"/>
      <c r="K744" s="919">
        <f>G744*J744</f>
        <v>0</v>
      </c>
      <c r="L744" s="953">
        <f>G744*(H744+J744)</f>
        <v>0</v>
      </c>
      <c r="M744" s="322"/>
      <c r="N744" s="479"/>
    </row>
    <row r="745" spans="2:14" ht="22.5" customHeight="1">
      <c r="B745" s="458"/>
      <c r="C745" s="495" t="s">
        <v>625</v>
      </c>
      <c r="D745" s="476"/>
      <c r="E745" s="461"/>
      <c r="F745" s="492" t="s">
        <v>103</v>
      </c>
      <c r="G745" s="240">
        <v>665</v>
      </c>
      <c r="H745" s="243"/>
      <c r="I745" s="906">
        <f t="shared" ref="I745" si="179">G745*H745</f>
        <v>0</v>
      </c>
      <c r="J745" s="952"/>
      <c r="K745" s="919">
        <f t="shared" ref="K745" si="180">G745*J745</f>
        <v>0</v>
      </c>
      <c r="L745" s="953">
        <f t="shared" ref="L745" si="181">G745*(H745+J745)</f>
        <v>0</v>
      </c>
      <c r="M745" s="322"/>
      <c r="N745" s="479"/>
    </row>
    <row r="746" spans="2:14" ht="22.5" customHeight="1">
      <c r="B746" s="458"/>
      <c r="C746" s="686" t="s">
        <v>1235</v>
      </c>
      <c r="D746" s="475"/>
      <c r="E746" s="505"/>
      <c r="F746" s="480" t="s">
        <v>103</v>
      </c>
      <c r="G746" s="240">
        <v>299</v>
      </c>
      <c r="H746" s="241"/>
      <c r="I746" s="953">
        <f t="shared" si="175"/>
        <v>0</v>
      </c>
      <c r="J746" s="960"/>
      <c r="K746" s="937">
        <f t="shared" si="176"/>
        <v>0</v>
      </c>
      <c r="L746" s="953">
        <f t="shared" si="178"/>
        <v>0</v>
      </c>
      <c r="M746" s="322"/>
      <c r="N746" s="479"/>
    </row>
    <row r="747" spans="2:14" ht="22.5" customHeight="1">
      <c r="B747" s="458"/>
      <c r="C747" s="683" t="s">
        <v>621</v>
      </c>
      <c r="D747" s="685"/>
      <c r="E747" s="505"/>
      <c r="F747" s="458" t="s">
        <v>107</v>
      </c>
      <c r="G747" s="240">
        <v>1</v>
      </c>
      <c r="H747" s="241"/>
      <c r="I747" s="953">
        <f t="shared" si="175"/>
        <v>0</v>
      </c>
      <c r="J747" s="960"/>
      <c r="K747" s="937">
        <f t="shared" si="176"/>
        <v>0</v>
      </c>
      <c r="L747" s="953">
        <f t="shared" si="178"/>
        <v>0</v>
      </c>
      <c r="M747" s="322"/>
      <c r="N747" s="479"/>
    </row>
    <row r="748" spans="2:14" ht="22.5" customHeight="1">
      <c r="B748" s="458"/>
      <c r="C748" s="503"/>
      <c r="D748" s="687"/>
      <c r="E748" s="505"/>
      <c r="F748" s="462"/>
      <c r="G748" s="506"/>
      <c r="H748" s="280"/>
      <c r="I748" s="914"/>
      <c r="J748" s="914"/>
      <c r="K748" s="931"/>
      <c r="L748" s="918"/>
      <c r="M748" s="322"/>
      <c r="N748" s="479">
        <f>(H748+J748)*G748</f>
        <v>0</v>
      </c>
    </row>
    <row r="749" spans="2:14" ht="22.5" customHeight="1">
      <c r="B749" s="458"/>
      <c r="C749" s="688" t="s">
        <v>868</v>
      </c>
      <c r="D749" s="612"/>
      <c r="E749" s="689"/>
      <c r="F749" s="508"/>
      <c r="G749" s="509"/>
      <c r="H749" s="690"/>
      <c r="I749" s="958">
        <f>SUM(I721:I748)</f>
        <v>0</v>
      </c>
      <c r="J749" s="959"/>
      <c r="K749" s="958">
        <f>SUM(K721:K748)</f>
        <v>0</v>
      </c>
      <c r="L749" s="958">
        <f>SUM(L721:L748)</f>
        <v>0</v>
      </c>
      <c r="M749" s="511">
        <f>SUM(I749+K749)</f>
        <v>0</v>
      </c>
      <c r="N749" s="512">
        <f>SUM(N721:N748)</f>
        <v>0</v>
      </c>
    </row>
    <row r="750" spans="2:14" ht="22.5" customHeight="1">
      <c r="B750" s="458"/>
      <c r="C750" s="503"/>
      <c r="D750" s="687"/>
      <c r="E750" s="505"/>
      <c r="F750" s="539"/>
      <c r="G750" s="463"/>
      <c r="H750" s="691"/>
      <c r="I750" s="904"/>
      <c r="J750" s="961"/>
      <c r="K750" s="904"/>
      <c r="L750" s="904"/>
      <c r="N750" s="465"/>
    </row>
    <row r="751" spans="2:14" ht="22.5" customHeight="1">
      <c r="B751" s="692"/>
      <c r="C751" s="693" t="s">
        <v>298</v>
      </c>
      <c r="D751" s="694"/>
      <c r="E751" s="695"/>
      <c r="F751" s="696"/>
      <c r="G751" s="697"/>
      <c r="H751" s="698"/>
      <c r="I751" s="962"/>
      <c r="J751" s="963"/>
      <c r="K751" s="964"/>
      <c r="L751" s="962"/>
      <c r="M751" s="322">
        <f t="shared" ref="M751:M757" si="182">SUM(I751+K751)</f>
        <v>0</v>
      </c>
      <c r="N751" s="479">
        <f t="shared" ref="N751:N757" si="183">(H751+J751)*G751</f>
        <v>0</v>
      </c>
    </row>
    <row r="752" spans="2:14" ht="22.5" customHeight="1">
      <c r="B752" s="544">
        <v>1</v>
      </c>
      <c r="C752" s="699" t="s">
        <v>1289</v>
      </c>
      <c r="D752" s="475"/>
      <c r="E752" s="689"/>
      <c r="F752" s="700" t="s">
        <v>35</v>
      </c>
      <c r="G752" s="322">
        <v>1</v>
      </c>
      <c r="H752" s="300"/>
      <c r="I752" s="937">
        <f>G752*H752</f>
        <v>0</v>
      </c>
      <c r="J752" s="965"/>
      <c r="K752" s="937">
        <f t="shared" ref="K752:K778" si="184">G752*J752</f>
        <v>0</v>
      </c>
      <c r="L752" s="937">
        <f>G752*(H752+J752)</f>
        <v>0</v>
      </c>
      <c r="M752" s="322">
        <f t="shared" si="182"/>
        <v>0</v>
      </c>
      <c r="N752" s="479">
        <f t="shared" si="183"/>
        <v>0</v>
      </c>
    </row>
    <row r="753" spans="2:14" ht="22.5" customHeight="1">
      <c r="B753" s="701">
        <v>2</v>
      </c>
      <c r="C753" s="494" t="s">
        <v>1290</v>
      </c>
      <c r="D753" s="570"/>
      <c r="E753" s="689"/>
      <c r="F753" s="700" t="s">
        <v>35</v>
      </c>
      <c r="G753" s="322">
        <v>1</v>
      </c>
      <c r="H753" s="300"/>
      <c r="I753" s="937">
        <f t="shared" ref="I753:I769" si="185">G753*H753</f>
        <v>0</v>
      </c>
      <c r="J753" s="965"/>
      <c r="K753" s="937">
        <f t="shared" si="184"/>
        <v>0</v>
      </c>
      <c r="L753" s="937">
        <f t="shared" ref="L753:L778" si="186">G753*(H753+J753)</f>
        <v>0</v>
      </c>
      <c r="M753" s="322">
        <f t="shared" si="182"/>
        <v>0</v>
      </c>
      <c r="N753" s="479">
        <f t="shared" si="183"/>
        <v>0</v>
      </c>
    </row>
    <row r="754" spans="2:14" ht="22.5" customHeight="1">
      <c r="B754" s="544">
        <v>3</v>
      </c>
      <c r="C754" s="494" t="s">
        <v>1291</v>
      </c>
      <c r="D754" s="460"/>
      <c r="E754" s="702"/>
      <c r="F754" s="700" t="s">
        <v>35</v>
      </c>
      <c r="G754" s="322">
        <v>2</v>
      </c>
      <c r="H754" s="300"/>
      <c r="I754" s="937">
        <f t="shared" si="185"/>
        <v>0</v>
      </c>
      <c r="J754" s="965"/>
      <c r="K754" s="937">
        <f t="shared" si="184"/>
        <v>0</v>
      </c>
      <c r="L754" s="937">
        <f t="shared" si="186"/>
        <v>0</v>
      </c>
      <c r="M754" s="322">
        <f t="shared" si="182"/>
        <v>0</v>
      </c>
      <c r="N754" s="479">
        <f t="shared" si="183"/>
        <v>0</v>
      </c>
    </row>
    <row r="755" spans="2:14" ht="22.5" customHeight="1">
      <c r="B755" s="544">
        <v>4</v>
      </c>
      <c r="C755" s="494" t="s">
        <v>1292</v>
      </c>
      <c r="D755" s="570"/>
      <c r="E755" s="689"/>
      <c r="F755" s="700" t="s">
        <v>35</v>
      </c>
      <c r="G755" s="322">
        <v>8</v>
      </c>
      <c r="H755" s="300"/>
      <c r="I755" s="937">
        <f t="shared" si="185"/>
        <v>0</v>
      </c>
      <c r="J755" s="965"/>
      <c r="K755" s="937">
        <f t="shared" si="184"/>
        <v>0</v>
      </c>
      <c r="L755" s="937">
        <f t="shared" si="186"/>
        <v>0</v>
      </c>
      <c r="M755" s="322">
        <f t="shared" si="182"/>
        <v>0</v>
      </c>
      <c r="N755" s="479">
        <f t="shared" si="183"/>
        <v>0</v>
      </c>
    </row>
    <row r="756" spans="2:14" ht="22.5" customHeight="1">
      <c r="B756" s="701">
        <v>5</v>
      </c>
      <c r="C756" s="494" t="s">
        <v>1293</v>
      </c>
      <c r="D756" s="570"/>
      <c r="E756" s="689"/>
      <c r="F756" s="700" t="s">
        <v>35</v>
      </c>
      <c r="G756" s="322">
        <v>8</v>
      </c>
      <c r="H756" s="300"/>
      <c r="I756" s="937">
        <f t="shared" si="185"/>
        <v>0</v>
      </c>
      <c r="J756" s="965"/>
      <c r="K756" s="937">
        <f t="shared" si="184"/>
        <v>0</v>
      </c>
      <c r="L756" s="937">
        <f t="shared" si="186"/>
        <v>0</v>
      </c>
      <c r="M756" s="322">
        <f t="shared" si="182"/>
        <v>0</v>
      </c>
      <c r="N756" s="479">
        <f t="shared" si="183"/>
        <v>0</v>
      </c>
    </row>
    <row r="757" spans="2:14" ht="22.5" customHeight="1">
      <c r="B757" s="544">
        <v>6</v>
      </c>
      <c r="C757" s="494" t="s">
        <v>1294</v>
      </c>
      <c r="D757" s="570"/>
      <c r="E757" s="689"/>
      <c r="F757" s="700" t="s">
        <v>35</v>
      </c>
      <c r="G757" s="322">
        <v>7</v>
      </c>
      <c r="H757" s="300"/>
      <c r="I757" s="937">
        <f t="shared" si="185"/>
        <v>0</v>
      </c>
      <c r="J757" s="965"/>
      <c r="K757" s="937">
        <f t="shared" si="184"/>
        <v>0</v>
      </c>
      <c r="L757" s="937">
        <f t="shared" si="186"/>
        <v>0</v>
      </c>
      <c r="M757" s="322">
        <f t="shared" si="182"/>
        <v>0</v>
      </c>
      <c r="N757" s="479">
        <f t="shared" si="183"/>
        <v>0</v>
      </c>
    </row>
    <row r="758" spans="2:14" ht="22.5" customHeight="1">
      <c r="B758" s="544">
        <v>7</v>
      </c>
      <c r="C758" s="494" t="s">
        <v>1295</v>
      </c>
      <c r="D758" s="570"/>
      <c r="E758" s="689"/>
      <c r="F758" s="700" t="s">
        <v>35</v>
      </c>
      <c r="G758" s="322">
        <v>7</v>
      </c>
      <c r="H758" s="300"/>
      <c r="I758" s="937">
        <f t="shared" si="185"/>
        <v>0</v>
      </c>
      <c r="J758" s="965"/>
      <c r="K758" s="937">
        <f t="shared" si="184"/>
        <v>0</v>
      </c>
      <c r="L758" s="937">
        <f t="shared" si="186"/>
        <v>0</v>
      </c>
      <c r="M758" s="322"/>
      <c r="N758" s="479"/>
    </row>
    <row r="759" spans="2:14" ht="22.5" customHeight="1">
      <c r="B759" s="701">
        <v>8</v>
      </c>
      <c r="C759" s="494" t="s">
        <v>1296</v>
      </c>
      <c r="D759" s="460"/>
      <c r="E759" s="689"/>
      <c r="F759" s="700" t="s">
        <v>35</v>
      </c>
      <c r="G759" s="322">
        <v>6</v>
      </c>
      <c r="H759" s="300"/>
      <c r="I759" s="937">
        <f t="shared" si="185"/>
        <v>0</v>
      </c>
      <c r="J759" s="965"/>
      <c r="K759" s="937">
        <f t="shared" si="184"/>
        <v>0</v>
      </c>
      <c r="L759" s="937">
        <f t="shared" si="186"/>
        <v>0</v>
      </c>
      <c r="M759" s="322"/>
      <c r="N759" s="479"/>
    </row>
    <row r="760" spans="2:14" ht="22.5" customHeight="1">
      <c r="B760" s="544">
        <v>9</v>
      </c>
      <c r="C760" s="494" t="s">
        <v>1297</v>
      </c>
      <c r="D760" s="460"/>
      <c r="E760" s="689"/>
      <c r="F760" s="700" t="s">
        <v>35</v>
      </c>
      <c r="G760" s="322">
        <v>1</v>
      </c>
      <c r="H760" s="300"/>
      <c r="I760" s="937">
        <f t="shared" si="185"/>
        <v>0</v>
      </c>
      <c r="J760" s="965"/>
      <c r="K760" s="937">
        <f t="shared" si="184"/>
        <v>0</v>
      </c>
      <c r="L760" s="937">
        <f t="shared" si="186"/>
        <v>0</v>
      </c>
      <c r="M760" s="322"/>
      <c r="N760" s="479"/>
    </row>
    <row r="761" spans="2:14" ht="22.5" customHeight="1">
      <c r="B761" s="544">
        <v>10</v>
      </c>
      <c r="C761" s="494" t="s">
        <v>1298</v>
      </c>
      <c r="D761" s="460"/>
      <c r="E761" s="689"/>
      <c r="F761" s="700" t="s">
        <v>35</v>
      </c>
      <c r="G761" s="322">
        <v>44</v>
      </c>
      <c r="H761" s="300"/>
      <c r="I761" s="937">
        <f t="shared" si="185"/>
        <v>0</v>
      </c>
      <c r="J761" s="965"/>
      <c r="K761" s="937">
        <f t="shared" si="184"/>
        <v>0</v>
      </c>
      <c r="L761" s="937">
        <f t="shared" si="186"/>
        <v>0</v>
      </c>
      <c r="M761" s="322"/>
      <c r="N761" s="479"/>
    </row>
    <row r="762" spans="2:14" ht="22.5" customHeight="1">
      <c r="B762" s="544">
        <v>11</v>
      </c>
      <c r="C762" s="699" t="s">
        <v>1299</v>
      </c>
      <c r="D762" s="460"/>
      <c r="E762" s="689"/>
      <c r="F762" s="700" t="s">
        <v>35</v>
      </c>
      <c r="G762" s="322">
        <v>44</v>
      </c>
      <c r="H762" s="300"/>
      <c r="I762" s="937">
        <f t="shared" si="185"/>
        <v>0</v>
      </c>
      <c r="J762" s="965"/>
      <c r="K762" s="937">
        <f t="shared" si="184"/>
        <v>0</v>
      </c>
      <c r="L762" s="937">
        <f t="shared" si="186"/>
        <v>0</v>
      </c>
      <c r="M762" s="322"/>
      <c r="N762" s="479"/>
    </row>
    <row r="763" spans="2:14" ht="22.5" customHeight="1">
      <c r="B763" s="701">
        <v>12</v>
      </c>
      <c r="C763" s="699" t="s">
        <v>1300</v>
      </c>
      <c r="D763" s="460"/>
      <c r="E763" s="702"/>
      <c r="F763" s="700" t="s">
        <v>35</v>
      </c>
      <c r="G763" s="322">
        <v>60</v>
      </c>
      <c r="H763" s="300"/>
      <c r="I763" s="937">
        <f t="shared" si="185"/>
        <v>0</v>
      </c>
      <c r="J763" s="965"/>
      <c r="K763" s="937">
        <f t="shared" si="184"/>
        <v>0</v>
      </c>
      <c r="L763" s="937">
        <f t="shared" si="186"/>
        <v>0</v>
      </c>
      <c r="M763" s="322"/>
      <c r="N763" s="479"/>
    </row>
    <row r="764" spans="2:14" ht="22.5" customHeight="1">
      <c r="B764" s="544">
        <v>13</v>
      </c>
      <c r="C764" s="699" t="s">
        <v>1301</v>
      </c>
      <c r="D764" s="460"/>
      <c r="E764" s="702"/>
      <c r="F764" s="700" t="s">
        <v>35</v>
      </c>
      <c r="G764" s="322">
        <v>13</v>
      </c>
      <c r="H764" s="300"/>
      <c r="I764" s="937">
        <f t="shared" si="185"/>
        <v>0</v>
      </c>
      <c r="J764" s="965"/>
      <c r="K764" s="937">
        <f t="shared" si="184"/>
        <v>0</v>
      </c>
      <c r="L764" s="937">
        <f t="shared" si="186"/>
        <v>0</v>
      </c>
      <c r="M764" s="322"/>
      <c r="N764" s="479"/>
    </row>
    <row r="765" spans="2:14" ht="22.5" customHeight="1">
      <c r="B765" s="544">
        <v>14</v>
      </c>
      <c r="C765" s="699" t="s">
        <v>1302</v>
      </c>
      <c r="D765" s="460"/>
      <c r="E765" s="702"/>
      <c r="F765" s="700" t="s">
        <v>35</v>
      </c>
      <c r="G765" s="322">
        <v>68</v>
      </c>
      <c r="H765" s="300"/>
      <c r="I765" s="937">
        <f t="shared" si="185"/>
        <v>0</v>
      </c>
      <c r="J765" s="965"/>
      <c r="K765" s="937">
        <f t="shared" si="184"/>
        <v>0</v>
      </c>
      <c r="L765" s="937">
        <f t="shared" si="186"/>
        <v>0</v>
      </c>
      <c r="M765" s="322"/>
      <c r="N765" s="479"/>
    </row>
    <row r="766" spans="2:14" ht="22.5" customHeight="1">
      <c r="B766" s="701">
        <v>15</v>
      </c>
      <c r="C766" s="699" t="s">
        <v>1303</v>
      </c>
      <c r="D766" s="460"/>
      <c r="E766" s="702"/>
      <c r="F766" s="700" t="s">
        <v>35</v>
      </c>
      <c r="G766" s="322">
        <v>411</v>
      </c>
      <c r="H766" s="300"/>
      <c r="I766" s="937">
        <f t="shared" si="185"/>
        <v>0</v>
      </c>
      <c r="J766" s="965"/>
      <c r="K766" s="937">
        <f t="shared" si="184"/>
        <v>0</v>
      </c>
      <c r="L766" s="937">
        <f t="shared" si="186"/>
        <v>0</v>
      </c>
      <c r="M766" s="322"/>
      <c r="N766" s="479"/>
    </row>
    <row r="767" spans="2:14" ht="22.5" customHeight="1">
      <c r="B767" s="544">
        <v>16</v>
      </c>
      <c r="C767" s="699" t="s">
        <v>1304</v>
      </c>
      <c r="D767" s="460"/>
      <c r="E767" s="703"/>
      <c r="F767" s="480" t="s">
        <v>35</v>
      </c>
      <c r="G767" s="322">
        <v>479</v>
      </c>
      <c r="H767" s="300"/>
      <c r="I767" s="937">
        <f t="shared" si="185"/>
        <v>0</v>
      </c>
      <c r="J767" s="965"/>
      <c r="K767" s="937">
        <f t="shared" si="184"/>
        <v>0</v>
      </c>
      <c r="L767" s="937">
        <f t="shared" si="186"/>
        <v>0</v>
      </c>
      <c r="M767" s="322"/>
      <c r="N767" s="479"/>
    </row>
    <row r="768" spans="2:14" ht="22.5" customHeight="1">
      <c r="B768" s="544">
        <v>17</v>
      </c>
      <c r="C768" s="699" t="s">
        <v>1305</v>
      </c>
      <c r="D768" s="460"/>
      <c r="E768" s="703"/>
      <c r="F768" s="480" t="s">
        <v>35</v>
      </c>
      <c r="G768" s="322">
        <v>1</v>
      </c>
      <c r="H768" s="300"/>
      <c r="I768" s="937">
        <f t="shared" si="185"/>
        <v>0</v>
      </c>
      <c r="J768" s="965"/>
      <c r="K768" s="937">
        <f t="shared" si="184"/>
        <v>0</v>
      </c>
      <c r="L768" s="937">
        <f t="shared" si="186"/>
        <v>0</v>
      </c>
      <c r="M768" s="322"/>
      <c r="N768" s="479"/>
    </row>
    <row r="769" spans="2:14" ht="22.5" customHeight="1">
      <c r="B769" s="701">
        <v>18</v>
      </c>
      <c r="C769" s="699" t="s">
        <v>1306</v>
      </c>
      <c r="D769" s="704"/>
      <c r="E769" s="702"/>
      <c r="F769" s="480" t="s">
        <v>35</v>
      </c>
      <c r="G769" s="322">
        <v>2</v>
      </c>
      <c r="H769" s="300"/>
      <c r="I769" s="937">
        <f t="shared" si="185"/>
        <v>0</v>
      </c>
      <c r="J769" s="965"/>
      <c r="K769" s="937">
        <f t="shared" si="184"/>
        <v>0</v>
      </c>
      <c r="L769" s="937">
        <f t="shared" si="186"/>
        <v>0</v>
      </c>
      <c r="M769" s="322"/>
      <c r="N769" s="479"/>
    </row>
    <row r="770" spans="2:14" ht="22.5" customHeight="1">
      <c r="B770" s="544">
        <v>19</v>
      </c>
      <c r="C770" s="554" t="s">
        <v>1248</v>
      </c>
      <c r="D770" s="460"/>
      <c r="E770" s="702"/>
      <c r="F770" s="480"/>
      <c r="G770" s="322"/>
      <c r="H770" s="300"/>
      <c r="I770" s="936"/>
      <c r="J770" s="937"/>
      <c r="K770" s="937"/>
      <c r="L770" s="937"/>
      <c r="M770" s="322"/>
      <c r="N770" s="479"/>
    </row>
    <row r="771" spans="2:14" ht="22.5" customHeight="1">
      <c r="B771" s="544"/>
      <c r="C771" s="466" t="s">
        <v>1249</v>
      </c>
      <c r="D771" s="460"/>
      <c r="E771" s="702"/>
      <c r="F771" s="480" t="s">
        <v>103</v>
      </c>
      <c r="G771" s="310">
        <v>463</v>
      </c>
      <c r="H771" s="298"/>
      <c r="I771" s="937">
        <f t="shared" ref="I771:I778" si="187">G771*H771</f>
        <v>0</v>
      </c>
      <c r="J771" s="965"/>
      <c r="K771" s="937">
        <f t="shared" si="184"/>
        <v>0</v>
      </c>
      <c r="L771" s="937">
        <f t="shared" si="186"/>
        <v>0</v>
      </c>
      <c r="M771" s="322"/>
      <c r="N771" s="479"/>
    </row>
    <row r="772" spans="2:14" ht="22.5" customHeight="1">
      <c r="B772" s="544"/>
      <c r="C772" s="475" t="s">
        <v>1250</v>
      </c>
      <c r="D772" s="460"/>
      <c r="E772" s="702"/>
      <c r="F772" s="480" t="s">
        <v>103</v>
      </c>
      <c r="G772" s="310">
        <v>3652</v>
      </c>
      <c r="H772" s="298"/>
      <c r="I772" s="937">
        <f t="shared" si="187"/>
        <v>0</v>
      </c>
      <c r="J772" s="965"/>
      <c r="K772" s="937">
        <f t="shared" si="184"/>
        <v>0</v>
      </c>
      <c r="L772" s="937">
        <f t="shared" si="186"/>
        <v>0</v>
      </c>
      <c r="M772" s="322"/>
      <c r="N772" s="479"/>
    </row>
    <row r="773" spans="2:14" ht="22.5" customHeight="1">
      <c r="B773" s="701"/>
      <c r="C773" s="475" t="s">
        <v>1251</v>
      </c>
      <c r="D773" s="460"/>
      <c r="E773" s="702"/>
      <c r="F773" s="480" t="s">
        <v>103</v>
      </c>
      <c r="G773" s="310">
        <v>814</v>
      </c>
      <c r="H773" s="298"/>
      <c r="I773" s="937">
        <f t="shared" si="187"/>
        <v>0</v>
      </c>
      <c r="J773" s="965"/>
      <c r="K773" s="937">
        <f t="shared" si="184"/>
        <v>0</v>
      </c>
      <c r="L773" s="937">
        <f t="shared" si="186"/>
        <v>0</v>
      </c>
      <c r="M773" s="322"/>
      <c r="N773" s="479"/>
    </row>
    <row r="774" spans="2:14" ht="22.5" customHeight="1">
      <c r="B774" s="705"/>
      <c r="C774" s="475" t="s">
        <v>1252</v>
      </c>
      <c r="D774" s="460"/>
      <c r="E774" s="702"/>
      <c r="F774" s="480" t="s">
        <v>103</v>
      </c>
      <c r="G774" s="310">
        <v>5761</v>
      </c>
      <c r="H774" s="298"/>
      <c r="I774" s="937">
        <f t="shared" si="187"/>
        <v>0</v>
      </c>
      <c r="J774" s="965"/>
      <c r="K774" s="937">
        <f t="shared" si="184"/>
        <v>0</v>
      </c>
      <c r="L774" s="937">
        <f t="shared" si="186"/>
        <v>0</v>
      </c>
      <c r="M774" s="322"/>
      <c r="N774" s="479"/>
    </row>
    <row r="775" spans="2:14" ht="22.5" customHeight="1">
      <c r="B775" s="705"/>
      <c r="C775" s="475" t="s">
        <v>1247</v>
      </c>
      <c r="D775" s="460"/>
      <c r="E775" s="702"/>
      <c r="F775" s="480" t="s">
        <v>107</v>
      </c>
      <c r="G775" s="310">
        <v>1</v>
      </c>
      <c r="H775" s="241"/>
      <c r="I775" s="937">
        <f t="shared" si="187"/>
        <v>0</v>
      </c>
      <c r="J775" s="960"/>
      <c r="K775" s="937">
        <f t="shared" si="184"/>
        <v>0</v>
      </c>
      <c r="L775" s="937">
        <f t="shared" si="186"/>
        <v>0</v>
      </c>
      <c r="M775" s="322"/>
      <c r="N775" s="479"/>
    </row>
    <row r="776" spans="2:14" ht="22.5" customHeight="1">
      <c r="B776" s="705"/>
      <c r="C776" s="475" t="s">
        <v>1253</v>
      </c>
      <c r="D776" s="460"/>
      <c r="E776" s="702"/>
      <c r="F776" s="480" t="s">
        <v>103</v>
      </c>
      <c r="G776" s="310">
        <v>5000</v>
      </c>
      <c r="H776" s="298"/>
      <c r="I776" s="937">
        <f t="shared" si="187"/>
        <v>0</v>
      </c>
      <c r="J776" s="965"/>
      <c r="K776" s="937">
        <f t="shared" si="184"/>
        <v>0</v>
      </c>
      <c r="L776" s="937">
        <f t="shared" si="186"/>
        <v>0</v>
      </c>
      <c r="M776" s="322"/>
      <c r="N776" s="479"/>
    </row>
    <row r="777" spans="2:14" ht="22.5" customHeight="1">
      <c r="B777" s="705"/>
      <c r="C777" s="475" t="s">
        <v>1254</v>
      </c>
      <c r="D777" s="460"/>
      <c r="E777" s="702"/>
      <c r="F777" s="480" t="s">
        <v>103</v>
      </c>
      <c r="G777" s="310">
        <v>407</v>
      </c>
      <c r="H777" s="298"/>
      <c r="I777" s="937">
        <f t="shared" si="187"/>
        <v>0</v>
      </c>
      <c r="J777" s="965"/>
      <c r="K777" s="937">
        <f t="shared" si="184"/>
        <v>0</v>
      </c>
      <c r="L777" s="937">
        <f t="shared" si="186"/>
        <v>0</v>
      </c>
      <c r="M777" s="322"/>
      <c r="N777" s="479"/>
    </row>
    <row r="778" spans="2:14" ht="22.5" customHeight="1">
      <c r="B778" s="705"/>
      <c r="C778" s="614" t="s">
        <v>1247</v>
      </c>
      <c r="D778" s="460"/>
      <c r="E778" s="702"/>
      <c r="F778" s="480" t="s">
        <v>107</v>
      </c>
      <c r="G778" s="310">
        <v>1</v>
      </c>
      <c r="H778" s="241"/>
      <c r="I778" s="937">
        <f t="shared" si="187"/>
        <v>0</v>
      </c>
      <c r="J778" s="960"/>
      <c r="K778" s="937">
        <f t="shared" si="184"/>
        <v>0</v>
      </c>
      <c r="L778" s="937">
        <f t="shared" si="186"/>
        <v>0</v>
      </c>
      <c r="M778" s="322"/>
      <c r="N778" s="479"/>
    </row>
    <row r="779" spans="2:14" ht="22.5" customHeight="1">
      <c r="B779" s="458"/>
      <c r="C779" s="614"/>
      <c r="D779" s="460"/>
      <c r="E779" s="702"/>
      <c r="F779" s="539"/>
      <c r="G779" s="463"/>
      <c r="H779" s="691"/>
      <c r="I779" s="904"/>
      <c r="J779" s="961"/>
      <c r="K779" s="947"/>
      <c r="L779" s="904"/>
      <c r="M779" s="322"/>
      <c r="N779" s="479"/>
    </row>
    <row r="780" spans="2:14" ht="22.5" customHeight="1">
      <c r="B780" s="458"/>
      <c r="C780" s="688" t="s">
        <v>1365</v>
      </c>
      <c r="D780" s="612"/>
      <c r="E780" s="689"/>
      <c r="F780" s="508"/>
      <c r="G780" s="463"/>
      <c r="H780" s="690"/>
      <c r="I780" s="958">
        <f>SUM(I751:I779)</f>
        <v>0</v>
      </c>
      <c r="J780" s="959"/>
      <c r="K780" s="958">
        <f>SUM(K751:K779)</f>
        <v>0</v>
      </c>
      <c r="L780" s="958">
        <f>SUM(L751:L779)</f>
        <v>0</v>
      </c>
      <c r="M780" s="511">
        <f>SUM(I780+K780)</f>
        <v>0</v>
      </c>
      <c r="N780" s="512" t="e">
        <f>SUM(#REF!)</f>
        <v>#REF!</v>
      </c>
    </row>
    <row r="781" spans="2:14" ht="22.5" customHeight="1">
      <c r="B781" s="458"/>
      <c r="C781" s="614"/>
      <c r="D781" s="460"/>
      <c r="E781" s="702"/>
      <c r="F781" s="508"/>
      <c r="G781" s="463"/>
      <c r="H781" s="690"/>
      <c r="I781" s="958"/>
      <c r="J781" s="959"/>
      <c r="K781" s="958"/>
      <c r="L781" s="958"/>
      <c r="M781" s="611"/>
      <c r="N781" s="512"/>
    </row>
    <row r="782" spans="2:14" ht="22.5" customHeight="1">
      <c r="B782" s="458"/>
      <c r="C782" s="681" t="s">
        <v>299</v>
      </c>
      <c r="D782" s="682"/>
      <c r="E782" s="689"/>
      <c r="F782" s="539"/>
      <c r="G782" s="463"/>
      <c r="H782" s="691"/>
      <c r="I782" s="904"/>
      <c r="J782" s="961"/>
      <c r="K782" s="904"/>
      <c r="L782" s="904"/>
      <c r="N782" s="465"/>
    </row>
    <row r="783" spans="2:14" s="597" customFormat="1" ht="22.5" customHeight="1">
      <c r="B783" s="598">
        <v>1</v>
      </c>
      <c r="C783" s="706" t="s">
        <v>1255</v>
      </c>
      <c r="D783" s="707"/>
      <c r="E783" s="708"/>
      <c r="F783" s="709" t="s">
        <v>35</v>
      </c>
      <c r="G783" s="710">
        <v>89</v>
      </c>
      <c r="H783" s="711"/>
      <c r="I783" s="966">
        <f t="shared" ref="I783:I799" si="188">G783*H783</f>
        <v>0</v>
      </c>
      <c r="J783" s="967"/>
      <c r="K783" s="968">
        <f>G783*J783</f>
        <v>0</v>
      </c>
      <c r="L783" s="969">
        <f>G783*(H783+J783)</f>
        <v>0</v>
      </c>
      <c r="M783" s="713">
        <f t="shared" ref="M783:M799" si="189">SUM(I783+K783)</f>
        <v>0</v>
      </c>
      <c r="N783" s="606">
        <f t="shared" ref="N783:N799" si="190">(H783+J783)*G783</f>
        <v>0</v>
      </c>
    </row>
    <row r="784" spans="2:14" s="597" customFormat="1" ht="22.5" customHeight="1">
      <c r="B784" s="598">
        <v>2</v>
      </c>
      <c r="C784" s="706" t="s">
        <v>1256</v>
      </c>
      <c r="D784" s="707"/>
      <c r="E784" s="708"/>
      <c r="F784" s="709" t="s">
        <v>35</v>
      </c>
      <c r="G784" s="710">
        <v>7</v>
      </c>
      <c r="H784" s="711"/>
      <c r="I784" s="966">
        <f t="shared" si="188"/>
        <v>0</v>
      </c>
      <c r="J784" s="967"/>
      <c r="K784" s="968">
        <f t="shared" ref="K784:K799" si="191">G784*J784</f>
        <v>0</v>
      </c>
      <c r="L784" s="969">
        <f t="shared" ref="L784:L799" si="192">G784*(H784+J784)</f>
        <v>0</v>
      </c>
      <c r="M784" s="713">
        <f t="shared" si="189"/>
        <v>0</v>
      </c>
      <c r="N784" s="606">
        <f t="shared" si="190"/>
        <v>0</v>
      </c>
    </row>
    <row r="785" spans="2:14" s="597" customFormat="1" ht="22.5" customHeight="1">
      <c r="B785" s="598">
        <v>3</v>
      </c>
      <c r="C785" s="706" t="s">
        <v>1257</v>
      </c>
      <c r="D785" s="707"/>
      <c r="E785" s="708"/>
      <c r="F785" s="709" t="s">
        <v>35</v>
      </c>
      <c r="G785" s="710">
        <v>7</v>
      </c>
      <c r="H785" s="711"/>
      <c r="I785" s="966">
        <f t="shared" si="188"/>
        <v>0</v>
      </c>
      <c r="J785" s="967"/>
      <c r="K785" s="968">
        <f t="shared" si="191"/>
        <v>0</v>
      </c>
      <c r="L785" s="969">
        <f t="shared" si="192"/>
        <v>0</v>
      </c>
      <c r="M785" s="713">
        <f t="shared" si="189"/>
        <v>0</v>
      </c>
      <c r="N785" s="606">
        <f t="shared" si="190"/>
        <v>0</v>
      </c>
    </row>
    <row r="786" spans="2:14" s="597" customFormat="1" ht="22.5" customHeight="1">
      <c r="B786" s="598">
        <v>4</v>
      </c>
      <c r="C786" s="714" t="s">
        <v>1238</v>
      </c>
      <c r="D786" s="707"/>
      <c r="E786" s="708"/>
      <c r="F786" s="709" t="s">
        <v>35</v>
      </c>
      <c r="G786" s="623">
        <v>1</v>
      </c>
      <c r="H786" s="711"/>
      <c r="I786" s="966">
        <f t="shared" si="188"/>
        <v>0</v>
      </c>
      <c r="J786" s="970"/>
      <c r="K786" s="968">
        <f t="shared" si="191"/>
        <v>0</v>
      </c>
      <c r="L786" s="969">
        <f t="shared" si="192"/>
        <v>0</v>
      </c>
      <c r="M786" s="713">
        <f t="shared" si="189"/>
        <v>0</v>
      </c>
      <c r="N786" s="606">
        <f t="shared" si="190"/>
        <v>0</v>
      </c>
    </row>
    <row r="787" spans="2:14" s="597" customFormat="1" ht="22.5" customHeight="1">
      <c r="B787" s="598">
        <v>5</v>
      </c>
      <c r="C787" s="714" t="s">
        <v>698</v>
      </c>
      <c r="D787" s="707"/>
      <c r="E787" s="708"/>
      <c r="F787" s="709" t="s">
        <v>35</v>
      </c>
      <c r="G787" s="623">
        <v>6</v>
      </c>
      <c r="H787" s="711"/>
      <c r="I787" s="966">
        <f t="shared" si="188"/>
        <v>0</v>
      </c>
      <c r="J787" s="970"/>
      <c r="K787" s="968">
        <f t="shared" si="191"/>
        <v>0</v>
      </c>
      <c r="L787" s="969">
        <f t="shared" si="192"/>
        <v>0</v>
      </c>
      <c r="M787" s="713">
        <f t="shared" si="189"/>
        <v>0</v>
      </c>
      <c r="N787" s="606">
        <f t="shared" si="190"/>
        <v>0</v>
      </c>
    </row>
    <row r="788" spans="2:14" s="597" customFormat="1" ht="22.5" customHeight="1">
      <c r="B788" s="598">
        <v>6</v>
      </c>
      <c r="C788" s="714" t="s">
        <v>1258</v>
      </c>
      <c r="D788" s="707"/>
      <c r="E788" s="708"/>
      <c r="F788" s="709" t="s">
        <v>35</v>
      </c>
      <c r="G788" s="623">
        <v>1</v>
      </c>
      <c r="H788" s="711"/>
      <c r="I788" s="966">
        <f t="shared" si="188"/>
        <v>0</v>
      </c>
      <c r="J788" s="970"/>
      <c r="K788" s="968">
        <f t="shared" si="191"/>
        <v>0</v>
      </c>
      <c r="L788" s="969">
        <f t="shared" si="192"/>
        <v>0</v>
      </c>
      <c r="M788" s="713">
        <f t="shared" si="189"/>
        <v>0</v>
      </c>
      <c r="N788" s="606">
        <f t="shared" si="190"/>
        <v>0</v>
      </c>
    </row>
    <row r="789" spans="2:14" s="597" customFormat="1" ht="22.5" customHeight="1">
      <c r="B789" s="598">
        <v>7</v>
      </c>
      <c r="C789" s="714" t="s">
        <v>1259</v>
      </c>
      <c r="D789" s="707"/>
      <c r="E789" s="708"/>
      <c r="F789" s="709" t="s">
        <v>35</v>
      </c>
      <c r="G789" s="623">
        <v>7</v>
      </c>
      <c r="H789" s="711"/>
      <c r="I789" s="966">
        <f t="shared" si="188"/>
        <v>0</v>
      </c>
      <c r="J789" s="970"/>
      <c r="K789" s="968">
        <f t="shared" si="191"/>
        <v>0</v>
      </c>
      <c r="L789" s="969">
        <f t="shared" si="192"/>
        <v>0</v>
      </c>
      <c r="M789" s="713">
        <f t="shared" si="189"/>
        <v>0</v>
      </c>
      <c r="N789" s="606">
        <f t="shared" si="190"/>
        <v>0</v>
      </c>
    </row>
    <row r="790" spans="2:14" s="597" customFormat="1" ht="22.5" customHeight="1">
      <c r="B790" s="598">
        <v>8</v>
      </c>
      <c r="C790" s="706" t="s">
        <v>1260</v>
      </c>
      <c r="D790" s="423"/>
      <c r="E790" s="715"/>
      <c r="F790" s="709" t="s">
        <v>35</v>
      </c>
      <c r="G790" s="710">
        <v>6</v>
      </c>
      <c r="H790" s="711"/>
      <c r="I790" s="966">
        <f t="shared" si="188"/>
        <v>0</v>
      </c>
      <c r="J790" s="967"/>
      <c r="K790" s="968">
        <f t="shared" si="191"/>
        <v>0</v>
      </c>
      <c r="L790" s="969">
        <f t="shared" si="192"/>
        <v>0</v>
      </c>
      <c r="M790" s="713">
        <f t="shared" si="189"/>
        <v>0</v>
      </c>
      <c r="N790" s="606">
        <f t="shared" si="190"/>
        <v>0</v>
      </c>
    </row>
    <row r="791" spans="2:14" s="597" customFormat="1" ht="22.5" customHeight="1">
      <c r="B791" s="598">
        <v>9</v>
      </c>
      <c r="C791" s="706" t="s">
        <v>1261</v>
      </c>
      <c r="D791" s="423"/>
      <c r="E791" s="715"/>
      <c r="F791" s="709" t="s">
        <v>35</v>
      </c>
      <c r="G791" s="710">
        <v>1</v>
      </c>
      <c r="H791" s="711"/>
      <c r="I791" s="966">
        <f t="shared" si="188"/>
        <v>0</v>
      </c>
      <c r="J791" s="967"/>
      <c r="K791" s="968">
        <f t="shared" si="191"/>
        <v>0</v>
      </c>
      <c r="L791" s="969">
        <f t="shared" si="192"/>
        <v>0</v>
      </c>
      <c r="M791" s="713">
        <f t="shared" si="189"/>
        <v>0</v>
      </c>
      <c r="N791" s="606">
        <f t="shared" si="190"/>
        <v>0</v>
      </c>
    </row>
    <row r="792" spans="2:14" s="597" customFormat="1" ht="22.5" customHeight="1">
      <c r="B792" s="598">
        <v>10</v>
      </c>
      <c r="C792" s="716" t="s">
        <v>716</v>
      </c>
      <c r="D792" s="423"/>
      <c r="E792" s="715"/>
      <c r="F792" s="717" t="s">
        <v>107</v>
      </c>
      <c r="G792" s="424">
        <v>1</v>
      </c>
      <c r="H792" s="711"/>
      <c r="I792" s="966">
        <f t="shared" si="188"/>
        <v>0</v>
      </c>
      <c r="J792" s="971"/>
      <c r="K792" s="968">
        <f t="shared" si="191"/>
        <v>0</v>
      </c>
      <c r="L792" s="969">
        <f t="shared" si="192"/>
        <v>0</v>
      </c>
      <c r="M792" s="713">
        <f t="shared" si="189"/>
        <v>0</v>
      </c>
      <c r="N792" s="606">
        <f t="shared" si="190"/>
        <v>0</v>
      </c>
    </row>
    <row r="793" spans="2:14" s="597" customFormat="1" ht="22.5" customHeight="1">
      <c r="B793" s="598">
        <v>11</v>
      </c>
      <c r="C793" s="718" t="s">
        <v>853</v>
      </c>
      <c r="D793" s="425"/>
      <c r="E793" s="715"/>
      <c r="F793" s="709"/>
      <c r="G793" s="710"/>
      <c r="H793" s="711"/>
      <c r="I793" s="966">
        <f t="shared" si="188"/>
        <v>0</v>
      </c>
      <c r="J793" s="967"/>
      <c r="K793" s="968">
        <f t="shared" si="191"/>
        <v>0</v>
      </c>
      <c r="L793" s="969">
        <f t="shared" si="192"/>
        <v>0</v>
      </c>
      <c r="M793" s="713">
        <f t="shared" si="189"/>
        <v>0</v>
      </c>
      <c r="N793" s="606">
        <f t="shared" si="190"/>
        <v>0</v>
      </c>
    </row>
    <row r="794" spans="2:14" s="597" customFormat="1" ht="22.5" customHeight="1">
      <c r="B794" s="719"/>
      <c r="C794" s="706" t="s">
        <v>1262</v>
      </c>
      <c r="D794" s="720"/>
      <c r="E794" s="715"/>
      <c r="F794" s="709" t="s">
        <v>103</v>
      </c>
      <c r="G794" s="712">
        <v>4266</v>
      </c>
      <c r="H794" s="711"/>
      <c r="I794" s="966">
        <f t="shared" si="188"/>
        <v>0</v>
      </c>
      <c r="J794" s="967"/>
      <c r="K794" s="968">
        <f t="shared" si="191"/>
        <v>0</v>
      </c>
      <c r="L794" s="969">
        <f t="shared" si="192"/>
        <v>0</v>
      </c>
      <c r="M794" s="713">
        <f t="shared" si="189"/>
        <v>0</v>
      </c>
      <c r="N794" s="606">
        <f t="shared" si="190"/>
        <v>0</v>
      </c>
    </row>
    <row r="795" spans="2:14" s="597" customFormat="1" ht="22.5" customHeight="1">
      <c r="B795" s="719"/>
      <c r="C795" s="714" t="s">
        <v>1366</v>
      </c>
      <c r="D795" s="721"/>
      <c r="E795" s="601"/>
      <c r="F795" s="709" t="s">
        <v>103</v>
      </c>
      <c r="G795" s="712">
        <v>298</v>
      </c>
      <c r="H795" s="711"/>
      <c r="I795" s="966">
        <f t="shared" si="188"/>
        <v>0</v>
      </c>
      <c r="J795" s="967"/>
      <c r="K795" s="968">
        <f t="shared" si="191"/>
        <v>0</v>
      </c>
      <c r="L795" s="969">
        <f t="shared" si="192"/>
        <v>0</v>
      </c>
      <c r="M795" s="713">
        <f t="shared" si="189"/>
        <v>0</v>
      </c>
      <c r="N795" s="606">
        <f t="shared" si="190"/>
        <v>0</v>
      </c>
    </row>
    <row r="796" spans="2:14" s="597" customFormat="1" ht="22.5" customHeight="1">
      <c r="B796" s="719"/>
      <c r="C796" s="607" t="s">
        <v>1247</v>
      </c>
      <c r="D796" s="720"/>
      <c r="E796" s="715"/>
      <c r="F796" s="722" t="s">
        <v>107</v>
      </c>
      <c r="G796" s="415">
        <v>1</v>
      </c>
      <c r="H796" s="711"/>
      <c r="I796" s="966">
        <f t="shared" si="188"/>
        <v>0</v>
      </c>
      <c r="J796" s="960"/>
      <c r="K796" s="968">
        <f t="shared" si="191"/>
        <v>0</v>
      </c>
      <c r="L796" s="969">
        <f t="shared" si="192"/>
        <v>0</v>
      </c>
      <c r="M796" s="713">
        <f t="shared" si="189"/>
        <v>0</v>
      </c>
      <c r="N796" s="606">
        <f t="shared" si="190"/>
        <v>0</v>
      </c>
    </row>
    <row r="797" spans="2:14" s="597" customFormat="1" ht="22.5" customHeight="1">
      <c r="B797" s="719"/>
      <c r="C797" s="718" t="s">
        <v>854</v>
      </c>
      <c r="D797" s="723"/>
      <c r="E797" s="724"/>
      <c r="F797" s="717" t="s">
        <v>103</v>
      </c>
      <c r="G797" s="415">
        <v>291</v>
      </c>
      <c r="H797" s="711"/>
      <c r="I797" s="966">
        <f t="shared" si="188"/>
        <v>0</v>
      </c>
      <c r="J797" s="972"/>
      <c r="K797" s="968">
        <f t="shared" si="191"/>
        <v>0</v>
      </c>
      <c r="L797" s="969">
        <f t="shared" si="192"/>
        <v>0</v>
      </c>
      <c r="M797" s="713">
        <f t="shared" si="189"/>
        <v>0</v>
      </c>
      <c r="N797" s="606">
        <f t="shared" si="190"/>
        <v>0</v>
      </c>
    </row>
    <row r="798" spans="2:14" s="597" customFormat="1" ht="22.5" customHeight="1">
      <c r="B798" s="598"/>
      <c r="C798" s="725" t="s">
        <v>1263</v>
      </c>
      <c r="D798" s="726"/>
      <c r="E798" s="715"/>
      <c r="F798" s="598" t="s">
        <v>103</v>
      </c>
      <c r="G798" s="727">
        <v>4177</v>
      </c>
      <c r="H798" s="711"/>
      <c r="I798" s="966">
        <f t="shared" si="188"/>
        <v>0</v>
      </c>
      <c r="J798" s="969"/>
      <c r="K798" s="968">
        <f t="shared" si="191"/>
        <v>0</v>
      </c>
      <c r="L798" s="969">
        <f t="shared" si="192"/>
        <v>0</v>
      </c>
      <c r="M798" s="713">
        <f t="shared" si="189"/>
        <v>0</v>
      </c>
      <c r="N798" s="606">
        <f t="shared" si="190"/>
        <v>0</v>
      </c>
    </row>
    <row r="799" spans="2:14" s="597" customFormat="1" ht="22.5" customHeight="1">
      <c r="B799" s="598"/>
      <c r="C799" s="607" t="s">
        <v>1247</v>
      </c>
      <c r="D799" s="720"/>
      <c r="E799" s="715"/>
      <c r="F799" s="717" t="s">
        <v>107</v>
      </c>
      <c r="G799" s="415">
        <v>1</v>
      </c>
      <c r="H799" s="711"/>
      <c r="I799" s="966">
        <f t="shared" si="188"/>
        <v>0</v>
      </c>
      <c r="J799" s="960"/>
      <c r="K799" s="968">
        <f t="shared" si="191"/>
        <v>0</v>
      </c>
      <c r="L799" s="969">
        <f t="shared" si="192"/>
        <v>0</v>
      </c>
      <c r="M799" s="713">
        <f t="shared" si="189"/>
        <v>0</v>
      </c>
      <c r="N799" s="606">
        <f t="shared" si="190"/>
        <v>0</v>
      </c>
    </row>
    <row r="800" spans="2:14" ht="22.5" customHeight="1">
      <c r="B800" s="458"/>
      <c r="C800" s="503"/>
      <c r="D800" s="504"/>
      <c r="E800" s="505"/>
      <c r="F800" s="462"/>
      <c r="G800" s="506"/>
      <c r="H800" s="280"/>
      <c r="I800" s="914"/>
      <c r="J800" s="914"/>
      <c r="K800" s="931"/>
      <c r="L800" s="918"/>
      <c r="M800" s="322">
        <f t="shared" ref="M800:M835" si="193">SUM(I800+K800)</f>
        <v>0</v>
      </c>
      <c r="N800" s="479">
        <f t="shared" ref="N800:N835" si="194">(H800+J800)*G800</f>
        <v>0</v>
      </c>
    </row>
    <row r="801" spans="2:14" ht="22.5" customHeight="1">
      <c r="B801" s="458"/>
      <c r="C801" s="688" t="s">
        <v>857</v>
      </c>
      <c r="D801" s="612"/>
      <c r="E801" s="689"/>
      <c r="F801" s="508"/>
      <c r="G801" s="463"/>
      <c r="H801" s="690"/>
      <c r="I801" s="958">
        <f>SUM(I783:I800)</f>
        <v>0</v>
      </c>
      <c r="J801" s="959"/>
      <c r="K801" s="958">
        <f>SUM(K783:K800)</f>
        <v>0</v>
      </c>
      <c r="L801" s="958">
        <f>SUM(L783:L800)</f>
        <v>0</v>
      </c>
      <c r="M801" s="322">
        <f t="shared" si="193"/>
        <v>0</v>
      </c>
      <c r="N801" s="479">
        <f t="shared" si="194"/>
        <v>0</v>
      </c>
    </row>
    <row r="802" spans="2:14" ht="22.5" customHeight="1">
      <c r="B802" s="458"/>
      <c r="C802" s="503"/>
      <c r="D802" s="504"/>
      <c r="E802" s="505"/>
      <c r="F802" s="508"/>
      <c r="G802" s="463"/>
      <c r="H802" s="690"/>
      <c r="I802" s="958"/>
      <c r="J802" s="959"/>
      <c r="K802" s="958"/>
      <c r="L802" s="958"/>
      <c r="M802" s="322"/>
      <c r="N802" s="479"/>
    </row>
    <row r="803" spans="2:14" ht="22.5" customHeight="1">
      <c r="B803" s="701"/>
      <c r="C803" s="688" t="s">
        <v>300</v>
      </c>
      <c r="D803" s="612"/>
      <c r="E803" s="689"/>
      <c r="F803" s="458"/>
      <c r="G803" s="463"/>
      <c r="H803" s="728"/>
      <c r="I803" s="918"/>
      <c r="J803" s="904"/>
      <c r="K803" s="918"/>
      <c r="L803" s="918"/>
      <c r="M803" s="322">
        <f t="shared" si="193"/>
        <v>0</v>
      </c>
      <c r="N803" s="479">
        <f t="shared" si="194"/>
        <v>0</v>
      </c>
    </row>
    <row r="804" spans="2:14" ht="22.5" customHeight="1">
      <c r="B804" s="701">
        <v>1</v>
      </c>
      <c r="C804" s="729" t="s">
        <v>730</v>
      </c>
      <c r="D804" s="328"/>
      <c r="E804" s="730"/>
      <c r="F804" s="731" t="s">
        <v>35</v>
      </c>
      <c r="G804" s="732">
        <v>1</v>
      </c>
      <c r="H804" s="733"/>
      <c r="I804" s="973">
        <f>G804*H804</f>
        <v>0</v>
      </c>
      <c r="J804" s="952"/>
      <c r="K804" s="919">
        <f>G804*J804</f>
        <v>0</v>
      </c>
      <c r="L804" s="974">
        <f>I804+K804</f>
        <v>0</v>
      </c>
      <c r="M804" s="322">
        <f t="shared" si="193"/>
        <v>0</v>
      </c>
      <c r="N804" s="479">
        <f t="shared" si="194"/>
        <v>0</v>
      </c>
    </row>
    <row r="805" spans="2:14" ht="22.5" customHeight="1">
      <c r="B805" s="544">
        <v>2</v>
      </c>
      <c r="C805" s="734" t="s">
        <v>719</v>
      </c>
      <c r="D805" s="476"/>
      <c r="E805" s="689"/>
      <c r="F805" s="480" t="s">
        <v>263</v>
      </c>
      <c r="G805" s="735">
        <v>210</v>
      </c>
      <c r="H805" s="733"/>
      <c r="I805" s="973">
        <f t="shared" ref="I805:I815" si="195">G805*H805</f>
        <v>0</v>
      </c>
      <c r="J805" s="975"/>
      <c r="K805" s="919">
        <f t="shared" ref="K805:K815" si="196">G805*J805</f>
        <v>0</v>
      </c>
      <c r="L805" s="974">
        <f t="shared" ref="L805:L815" si="197">I805+K805</f>
        <v>0</v>
      </c>
      <c r="M805" s="322">
        <f t="shared" ref="M805:M815" si="198">SUM(I805+K805)</f>
        <v>0</v>
      </c>
      <c r="N805" s="479">
        <f t="shared" ref="N805:N815" si="199">(H805+J805)*G805</f>
        <v>0</v>
      </c>
    </row>
    <row r="806" spans="2:14" ht="22.5" customHeight="1">
      <c r="B806" s="544">
        <v>3</v>
      </c>
      <c r="C806" s="734" t="s">
        <v>720</v>
      </c>
      <c r="D806" s="476"/>
      <c r="E806" s="689"/>
      <c r="F806" s="480" t="s">
        <v>263</v>
      </c>
      <c r="G806" s="735">
        <v>35</v>
      </c>
      <c r="H806" s="733"/>
      <c r="I806" s="973">
        <f t="shared" si="195"/>
        <v>0</v>
      </c>
      <c r="J806" s="975"/>
      <c r="K806" s="919">
        <f t="shared" si="196"/>
        <v>0</v>
      </c>
      <c r="L806" s="974">
        <f t="shared" si="197"/>
        <v>0</v>
      </c>
      <c r="M806" s="322">
        <f t="shared" si="198"/>
        <v>0</v>
      </c>
      <c r="N806" s="479">
        <f t="shared" si="199"/>
        <v>0</v>
      </c>
    </row>
    <row r="807" spans="2:14" ht="22.5" customHeight="1">
      <c r="B807" s="544">
        <v>4</v>
      </c>
      <c r="C807" s="734" t="s">
        <v>1264</v>
      </c>
      <c r="D807" s="734"/>
      <c r="E807" s="736"/>
      <c r="F807" s="480" t="s">
        <v>263</v>
      </c>
      <c r="G807" s="735">
        <v>4</v>
      </c>
      <c r="H807" s="733"/>
      <c r="I807" s="973">
        <f t="shared" si="195"/>
        <v>0</v>
      </c>
      <c r="J807" s="975"/>
      <c r="K807" s="919">
        <f t="shared" si="196"/>
        <v>0</v>
      </c>
      <c r="L807" s="974">
        <f t="shared" si="197"/>
        <v>0</v>
      </c>
      <c r="M807" s="322">
        <f t="shared" si="198"/>
        <v>0</v>
      </c>
      <c r="N807" s="479">
        <f t="shared" si="199"/>
        <v>0</v>
      </c>
    </row>
    <row r="808" spans="2:14" ht="22.5" customHeight="1">
      <c r="B808" s="544"/>
      <c r="C808" s="554" t="s">
        <v>853</v>
      </c>
      <c r="D808" s="476"/>
      <c r="E808" s="689"/>
      <c r="F808" s="480"/>
      <c r="G808" s="735"/>
      <c r="H808" s="733"/>
      <c r="I808" s="973">
        <f t="shared" si="195"/>
        <v>0</v>
      </c>
      <c r="J808" s="975"/>
      <c r="K808" s="919">
        <f t="shared" si="196"/>
        <v>0</v>
      </c>
      <c r="L808" s="974">
        <f t="shared" si="197"/>
        <v>0</v>
      </c>
      <c r="M808" s="322">
        <f t="shared" si="198"/>
        <v>0</v>
      </c>
      <c r="N808" s="479">
        <f t="shared" si="199"/>
        <v>0</v>
      </c>
    </row>
    <row r="809" spans="2:14" ht="22.5" customHeight="1">
      <c r="B809" s="544"/>
      <c r="C809" s="734" t="s">
        <v>1265</v>
      </c>
      <c r="D809" s="476"/>
      <c r="E809" s="689"/>
      <c r="F809" s="480" t="s">
        <v>103</v>
      </c>
      <c r="G809" s="735">
        <v>1453</v>
      </c>
      <c r="H809" s="733"/>
      <c r="I809" s="973">
        <f t="shared" si="195"/>
        <v>0</v>
      </c>
      <c r="J809" s="975"/>
      <c r="K809" s="919">
        <f t="shared" si="196"/>
        <v>0</v>
      </c>
      <c r="L809" s="974">
        <f t="shared" si="197"/>
        <v>0</v>
      </c>
      <c r="M809" s="322">
        <f t="shared" si="198"/>
        <v>0</v>
      </c>
      <c r="N809" s="479">
        <f t="shared" si="199"/>
        <v>0</v>
      </c>
    </row>
    <row r="810" spans="2:14" ht="22.5" customHeight="1">
      <c r="B810" s="544"/>
      <c r="C810" s="734" t="s">
        <v>1266</v>
      </c>
      <c r="D810" s="476"/>
      <c r="E810" s="689"/>
      <c r="F810" s="480" t="s">
        <v>103</v>
      </c>
      <c r="G810" s="735">
        <v>648</v>
      </c>
      <c r="H810" s="733"/>
      <c r="I810" s="973">
        <f t="shared" si="195"/>
        <v>0</v>
      </c>
      <c r="J810" s="975"/>
      <c r="K810" s="919">
        <f t="shared" si="196"/>
        <v>0</v>
      </c>
      <c r="L810" s="974">
        <f t="shared" si="197"/>
        <v>0</v>
      </c>
      <c r="M810" s="322">
        <f t="shared" si="198"/>
        <v>0</v>
      </c>
      <c r="N810" s="479">
        <f t="shared" si="199"/>
        <v>0</v>
      </c>
    </row>
    <row r="811" spans="2:14" ht="22.5" customHeight="1">
      <c r="B811" s="544"/>
      <c r="C811" s="569" t="s">
        <v>1247</v>
      </c>
      <c r="D811" s="476"/>
      <c r="E811" s="689"/>
      <c r="F811" s="544" t="s">
        <v>107</v>
      </c>
      <c r="G811" s="735">
        <v>1</v>
      </c>
      <c r="H811" s="733"/>
      <c r="I811" s="973">
        <f t="shared" si="195"/>
        <v>0</v>
      </c>
      <c r="J811" s="952"/>
      <c r="K811" s="919">
        <f t="shared" si="196"/>
        <v>0</v>
      </c>
      <c r="L811" s="974">
        <f t="shared" si="197"/>
        <v>0</v>
      </c>
      <c r="M811" s="322">
        <f t="shared" si="198"/>
        <v>0</v>
      </c>
      <c r="N811" s="479">
        <f t="shared" si="199"/>
        <v>0</v>
      </c>
    </row>
    <row r="812" spans="2:14" ht="22.5" customHeight="1">
      <c r="B812" s="737"/>
      <c r="C812" s="626" t="s">
        <v>1267</v>
      </c>
      <c r="D812" s="738"/>
      <c r="E812" s="689"/>
      <c r="F812" s="544" t="s">
        <v>103</v>
      </c>
      <c r="G812" s="735">
        <v>931</v>
      </c>
      <c r="H812" s="733"/>
      <c r="I812" s="973">
        <f t="shared" si="195"/>
        <v>0</v>
      </c>
      <c r="J812" s="976"/>
      <c r="K812" s="919">
        <f t="shared" si="196"/>
        <v>0</v>
      </c>
      <c r="L812" s="974">
        <f t="shared" si="197"/>
        <v>0</v>
      </c>
      <c r="M812" s="322">
        <f t="shared" si="198"/>
        <v>0</v>
      </c>
      <c r="N812" s="479">
        <f t="shared" si="199"/>
        <v>0</v>
      </c>
    </row>
    <row r="813" spans="2:14" ht="22.5" customHeight="1">
      <c r="B813" s="737"/>
      <c r="C813" s="626" t="s">
        <v>1263</v>
      </c>
      <c r="D813" s="738"/>
      <c r="E813" s="689"/>
      <c r="F813" s="544" t="s">
        <v>103</v>
      </c>
      <c r="G813" s="735">
        <v>1453</v>
      </c>
      <c r="H813" s="733"/>
      <c r="I813" s="973">
        <f t="shared" si="195"/>
        <v>0</v>
      </c>
      <c r="J813" s="976"/>
      <c r="K813" s="919">
        <f t="shared" si="196"/>
        <v>0</v>
      </c>
      <c r="L813" s="974">
        <f t="shared" si="197"/>
        <v>0</v>
      </c>
      <c r="M813" s="322">
        <f t="shared" si="198"/>
        <v>0</v>
      </c>
      <c r="N813" s="479">
        <f t="shared" si="199"/>
        <v>0</v>
      </c>
    </row>
    <row r="814" spans="2:14" ht="22.5" customHeight="1">
      <c r="B814" s="737"/>
      <c r="C814" s="626" t="s">
        <v>1268</v>
      </c>
      <c r="D814" s="738"/>
      <c r="E814" s="689"/>
      <c r="F814" s="544" t="s">
        <v>103</v>
      </c>
      <c r="G814" s="735">
        <v>138</v>
      </c>
      <c r="H814" s="733"/>
      <c r="I814" s="973">
        <f t="shared" si="195"/>
        <v>0</v>
      </c>
      <c r="J814" s="976"/>
      <c r="K814" s="919">
        <f t="shared" si="196"/>
        <v>0</v>
      </c>
      <c r="L814" s="974">
        <f t="shared" si="197"/>
        <v>0</v>
      </c>
      <c r="M814" s="322">
        <f t="shared" si="198"/>
        <v>0</v>
      </c>
      <c r="N814" s="479">
        <f t="shared" si="199"/>
        <v>0</v>
      </c>
    </row>
    <row r="815" spans="2:14" ht="22.5" customHeight="1">
      <c r="B815" s="544"/>
      <c r="C815" s="569" t="s">
        <v>1247</v>
      </c>
      <c r="D815" s="476"/>
      <c r="E815" s="689"/>
      <c r="F815" s="544" t="s">
        <v>107</v>
      </c>
      <c r="G815" s="735">
        <v>1</v>
      </c>
      <c r="H815" s="733"/>
      <c r="I815" s="973">
        <f t="shared" si="195"/>
        <v>0</v>
      </c>
      <c r="J815" s="952"/>
      <c r="K815" s="919">
        <f t="shared" si="196"/>
        <v>0</v>
      </c>
      <c r="L815" s="974">
        <f t="shared" si="197"/>
        <v>0</v>
      </c>
      <c r="M815" s="322">
        <f t="shared" si="198"/>
        <v>0</v>
      </c>
      <c r="N815" s="479">
        <f t="shared" si="199"/>
        <v>0</v>
      </c>
    </row>
    <row r="816" spans="2:14" ht="22.5" customHeight="1">
      <c r="B816" s="701"/>
      <c r="C816" s="569"/>
      <c r="D816" s="476"/>
      <c r="E816" s="689"/>
      <c r="F816" s="458"/>
      <c r="G816" s="463"/>
      <c r="H816" s="728"/>
      <c r="I816" s="918"/>
      <c r="J816" s="904"/>
      <c r="K816" s="943"/>
      <c r="L816" s="918"/>
      <c r="M816" s="322">
        <f t="shared" si="193"/>
        <v>0</v>
      </c>
      <c r="N816" s="479">
        <f t="shared" si="194"/>
        <v>0</v>
      </c>
    </row>
    <row r="817" spans="2:14" ht="22.5" customHeight="1">
      <c r="B817" s="458"/>
      <c r="C817" s="688" t="s">
        <v>858</v>
      </c>
      <c r="D817" s="612"/>
      <c r="E817" s="689"/>
      <c r="F817" s="508"/>
      <c r="G817" s="690"/>
      <c r="H817" s="690"/>
      <c r="I817" s="958">
        <f>SUM(I804:I816)</f>
        <v>0</v>
      </c>
      <c r="J817" s="959"/>
      <c r="K817" s="958">
        <f>SUM(K804:K816)</f>
        <v>0</v>
      </c>
      <c r="L817" s="958">
        <f>SUM(L804:L816)</f>
        <v>0</v>
      </c>
      <c r="M817" s="322">
        <f t="shared" si="193"/>
        <v>0</v>
      </c>
      <c r="N817" s="479">
        <f t="shared" si="194"/>
        <v>0</v>
      </c>
    </row>
    <row r="818" spans="2:14" ht="22.5" customHeight="1">
      <c r="B818" s="458"/>
      <c r="C818" s="569"/>
      <c r="D818" s="476"/>
      <c r="E818" s="689"/>
      <c r="F818" s="508"/>
      <c r="G818" s="690"/>
      <c r="H818" s="690"/>
      <c r="I818" s="958"/>
      <c r="J818" s="959"/>
      <c r="K818" s="958"/>
      <c r="L818" s="958"/>
      <c r="M818" s="322"/>
      <c r="N818" s="479"/>
    </row>
    <row r="819" spans="2:14" ht="22.5" customHeight="1">
      <c r="B819" s="739"/>
      <c r="C819" s="688" t="s">
        <v>301</v>
      </c>
      <c r="D819" s="612"/>
      <c r="E819" s="689"/>
      <c r="F819" s="458"/>
      <c r="G819" s="463"/>
      <c r="H819" s="728"/>
      <c r="I819" s="918"/>
      <c r="J819" s="904"/>
      <c r="K819" s="918"/>
      <c r="L819" s="918"/>
      <c r="M819" s="322">
        <f t="shared" si="193"/>
        <v>0</v>
      </c>
      <c r="N819" s="479">
        <f t="shared" si="194"/>
        <v>0</v>
      </c>
    </row>
    <row r="820" spans="2:14" ht="22.5" customHeight="1">
      <c r="B820" s="737">
        <v>1</v>
      </c>
      <c r="C820" s="554" t="s">
        <v>723</v>
      </c>
      <c r="D820" s="328"/>
      <c r="E820" s="702"/>
      <c r="F820" s="544" t="s">
        <v>104</v>
      </c>
      <c r="G820" s="740">
        <v>54</v>
      </c>
      <c r="H820" s="740"/>
      <c r="I820" s="953">
        <f t="shared" ref="I820:I831" si="200">G820*H820</f>
        <v>0</v>
      </c>
      <c r="J820" s="960"/>
      <c r="K820" s="937">
        <f>G820*J820</f>
        <v>0</v>
      </c>
      <c r="L820" s="953">
        <f>G820*(H820+J820)</f>
        <v>0</v>
      </c>
      <c r="M820" s="322">
        <f t="shared" si="193"/>
        <v>0</v>
      </c>
      <c r="N820" s="479">
        <f t="shared" si="194"/>
        <v>0</v>
      </c>
    </row>
    <row r="821" spans="2:14" ht="22.5" customHeight="1">
      <c r="B821" s="739">
        <v>2</v>
      </c>
      <c r="C821" s="554" t="s">
        <v>1269</v>
      </c>
      <c r="D821" s="328"/>
      <c r="E821" s="702"/>
      <c r="F821" s="544" t="s">
        <v>104</v>
      </c>
      <c r="G821" s="740">
        <v>30</v>
      </c>
      <c r="H821" s="740"/>
      <c r="I821" s="953">
        <f t="shared" si="200"/>
        <v>0</v>
      </c>
      <c r="J821" s="960"/>
      <c r="K821" s="937">
        <f t="shared" ref="K821:K831" si="201">G821*J821</f>
        <v>0</v>
      </c>
      <c r="L821" s="953">
        <f>G821*(H821+J821)</f>
        <v>0</v>
      </c>
      <c r="M821" s="322">
        <f t="shared" si="193"/>
        <v>0</v>
      </c>
      <c r="N821" s="479">
        <f t="shared" si="194"/>
        <v>0</v>
      </c>
    </row>
    <row r="822" spans="2:14" ht="22.5" customHeight="1">
      <c r="B822" s="737">
        <v>3</v>
      </c>
      <c r="C822" s="554" t="s">
        <v>1270</v>
      </c>
      <c r="D822" s="328"/>
      <c r="E822" s="702"/>
      <c r="F822" s="544" t="s">
        <v>104</v>
      </c>
      <c r="G822" s="740">
        <f>28+9</f>
        <v>37</v>
      </c>
      <c r="H822" s="740"/>
      <c r="I822" s="953">
        <f t="shared" si="200"/>
        <v>0</v>
      </c>
      <c r="J822" s="960"/>
      <c r="K822" s="937">
        <f t="shared" si="201"/>
        <v>0</v>
      </c>
      <c r="L822" s="953">
        <f>G822*(H822+J822)</f>
        <v>0</v>
      </c>
      <c r="M822" s="322">
        <f t="shared" si="193"/>
        <v>0</v>
      </c>
      <c r="N822" s="479">
        <f t="shared" si="194"/>
        <v>0</v>
      </c>
    </row>
    <row r="823" spans="2:14" ht="22.5" customHeight="1">
      <c r="B823" s="739">
        <v>4</v>
      </c>
      <c r="C823" s="569" t="s">
        <v>721</v>
      </c>
      <c r="D823" s="475"/>
      <c r="E823" s="702"/>
      <c r="F823" s="544" t="s">
        <v>722</v>
      </c>
      <c r="G823" s="740">
        <v>9</v>
      </c>
      <c r="H823" s="740"/>
      <c r="I823" s="953">
        <f t="shared" si="200"/>
        <v>0</v>
      </c>
      <c r="J823" s="960"/>
      <c r="K823" s="937">
        <f t="shared" si="201"/>
        <v>0</v>
      </c>
      <c r="L823" s="953">
        <f>G823*(H823+J823)</f>
        <v>0</v>
      </c>
      <c r="M823" s="322">
        <f t="shared" si="193"/>
        <v>0</v>
      </c>
      <c r="N823" s="479">
        <f t="shared" si="194"/>
        <v>0</v>
      </c>
    </row>
    <row r="824" spans="2:14" ht="22.5" customHeight="1">
      <c r="B824" s="737">
        <v>5</v>
      </c>
      <c r="C824" s="569" t="s">
        <v>1271</v>
      </c>
      <c r="D824" s="475"/>
      <c r="E824" s="702"/>
      <c r="F824" s="544" t="s">
        <v>722</v>
      </c>
      <c r="G824" s="740">
        <v>5</v>
      </c>
      <c r="H824" s="740"/>
      <c r="I824" s="953">
        <f t="shared" si="200"/>
        <v>0</v>
      </c>
      <c r="J824" s="960"/>
      <c r="K824" s="937">
        <f t="shared" si="201"/>
        <v>0</v>
      </c>
      <c r="L824" s="953">
        <f>G824*(H824+J824)</f>
        <v>0</v>
      </c>
      <c r="M824" s="322">
        <f t="shared" si="193"/>
        <v>0</v>
      </c>
      <c r="N824" s="479">
        <f t="shared" si="194"/>
        <v>0</v>
      </c>
    </row>
    <row r="825" spans="2:14" ht="22.5" customHeight="1">
      <c r="B825" s="737">
        <v>4</v>
      </c>
      <c r="C825" s="554" t="s">
        <v>853</v>
      </c>
      <c r="D825" s="328"/>
      <c r="E825" s="689"/>
      <c r="F825" s="544"/>
      <c r="G825" s="740"/>
      <c r="H825" s="741"/>
      <c r="I825" s="953"/>
      <c r="J825" s="960"/>
      <c r="K825" s="937"/>
      <c r="L825" s="953"/>
      <c r="M825" s="322">
        <f t="shared" si="193"/>
        <v>0</v>
      </c>
      <c r="N825" s="479">
        <f t="shared" si="194"/>
        <v>0</v>
      </c>
    </row>
    <row r="826" spans="2:14" ht="22.5" customHeight="1">
      <c r="B826" s="739"/>
      <c r="C826" s="554" t="s">
        <v>1272</v>
      </c>
      <c r="D826" s="328"/>
      <c r="E826" s="702"/>
      <c r="F826" s="544" t="s">
        <v>103</v>
      </c>
      <c r="G826" s="740">
        <v>432</v>
      </c>
      <c r="H826" s="740"/>
      <c r="I826" s="953">
        <f t="shared" si="200"/>
        <v>0</v>
      </c>
      <c r="J826" s="960"/>
      <c r="K826" s="937">
        <f t="shared" si="201"/>
        <v>0</v>
      </c>
      <c r="L826" s="953">
        <f t="shared" ref="L826:L831" si="202">G826*(H826+J826)</f>
        <v>0</v>
      </c>
      <c r="M826" s="322">
        <f t="shared" si="193"/>
        <v>0</v>
      </c>
      <c r="N826" s="479">
        <f t="shared" si="194"/>
        <v>0</v>
      </c>
    </row>
    <row r="827" spans="2:14" ht="22.5" customHeight="1">
      <c r="B827" s="737"/>
      <c r="C827" s="554" t="s">
        <v>1273</v>
      </c>
      <c r="D827" s="328"/>
      <c r="E827" s="614"/>
      <c r="F827" s="544" t="s">
        <v>103</v>
      </c>
      <c r="G827" s="740">
        <v>568</v>
      </c>
      <c r="H827" s="740"/>
      <c r="I827" s="953">
        <f t="shared" si="200"/>
        <v>0</v>
      </c>
      <c r="J827" s="960"/>
      <c r="K827" s="937">
        <f t="shared" si="201"/>
        <v>0</v>
      </c>
      <c r="L827" s="953">
        <f t="shared" si="202"/>
        <v>0</v>
      </c>
      <c r="M827" s="322">
        <f t="shared" si="193"/>
        <v>0</v>
      </c>
      <c r="N827" s="479">
        <f t="shared" si="194"/>
        <v>0</v>
      </c>
    </row>
    <row r="828" spans="2:14" ht="22.5" customHeight="1">
      <c r="B828" s="739"/>
      <c r="C828" s="554" t="s">
        <v>1274</v>
      </c>
      <c r="D828" s="328"/>
      <c r="E828" s="702"/>
      <c r="F828" s="544" t="s">
        <v>103</v>
      </c>
      <c r="G828" s="740">
        <v>1250</v>
      </c>
      <c r="H828" s="740"/>
      <c r="I828" s="953">
        <f t="shared" si="200"/>
        <v>0</v>
      </c>
      <c r="J828" s="960"/>
      <c r="K828" s="937">
        <f t="shared" si="201"/>
        <v>0</v>
      </c>
      <c r="L828" s="953">
        <f t="shared" si="202"/>
        <v>0</v>
      </c>
      <c r="M828" s="322">
        <f t="shared" si="193"/>
        <v>0</v>
      </c>
      <c r="N828" s="479">
        <f t="shared" si="194"/>
        <v>0</v>
      </c>
    </row>
    <row r="829" spans="2:14" ht="22.5" customHeight="1">
      <c r="B829" s="739"/>
      <c r="C829" s="569" t="s">
        <v>1247</v>
      </c>
      <c r="D829" s="475"/>
      <c r="E829" s="689"/>
      <c r="F829" s="544" t="s">
        <v>107</v>
      </c>
      <c r="G829" s="740">
        <v>1</v>
      </c>
      <c r="H829" s="241"/>
      <c r="I829" s="953">
        <f t="shared" si="200"/>
        <v>0</v>
      </c>
      <c r="J829" s="960"/>
      <c r="K829" s="937">
        <f t="shared" si="201"/>
        <v>0</v>
      </c>
      <c r="L829" s="953">
        <f t="shared" si="202"/>
        <v>0</v>
      </c>
      <c r="M829" s="322">
        <f t="shared" si="193"/>
        <v>0</v>
      </c>
      <c r="N829" s="479">
        <f t="shared" si="194"/>
        <v>0</v>
      </c>
    </row>
    <row r="830" spans="2:14" ht="22.5" customHeight="1">
      <c r="B830" s="737"/>
      <c r="C830" s="554" t="s">
        <v>1275</v>
      </c>
      <c r="D830" s="328"/>
      <c r="E830" s="702"/>
      <c r="F830" s="544" t="s">
        <v>103</v>
      </c>
      <c r="G830" s="740">
        <v>516</v>
      </c>
      <c r="H830" s="740"/>
      <c r="I830" s="953">
        <f t="shared" si="200"/>
        <v>0</v>
      </c>
      <c r="J830" s="960"/>
      <c r="K830" s="937">
        <f t="shared" si="201"/>
        <v>0</v>
      </c>
      <c r="L830" s="953">
        <f t="shared" si="202"/>
        <v>0</v>
      </c>
      <c r="M830" s="322">
        <f t="shared" si="193"/>
        <v>0</v>
      </c>
      <c r="N830" s="479">
        <f t="shared" si="194"/>
        <v>0</v>
      </c>
    </row>
    <row r="831" spans="2:14" ht="22.5" customHeight="1">
      <c r="B831" s="739"/>
      <c r="C831" s="569" t="s">
        <v>1247</v>
      </c>
      <c r="D831" s="475"/>
      <c r="E831" s="689"/>
      <c r="F831" s="544" t="s">
        <v>107</v>
      </c>
      <c r="G831" s="740">
        <v>1</v>
      </c>
      <c r="H831" s="241"/>
      <c r="I831" s="953">
        <f t="shared" si="200"/>
        <v>0</v>
      </c>
      <c r="J831" s="960"/>
      <c r="K831" s="937">
        <f t="shared" si="201"/>
        <v>0</v>
      </c>
      <c r="L831" s="953">
        <f t="shared" si="202"/>
        <v>0</v>
      </c>
      <c r="M831" s="322">
        <f t="shared" si="193"/>
        <v>0</v>
      </c>
      <c r="N831" s="479">
        <f t="shared" si="194"/>
        <v>0</v>
      </c>
    </row>
    <row r="832" spans="2:14" ht="22.5" customHeight="1">
      <c r="B832" s="739"/>
      <c r="C832" s="742"/>
      <c r="D832" s="475"/>
      <c r="E832" s="689"/>
      <c r="F832" s="458"/>
      <c r="G832" s="743"/>
      <c r="H832" s="744"/>
      <c r="I832" s="918"/>
      <c r="J832" s="961"/>
      <c r="K832" s="918"/>
      <c r="L832" s="918"/>
      <c r="M832" s="322">
        <f t="shared" si="193"/>
        <v>0</v>
      </c>
      <c r="N832" s="479">
        <f t="shared" si="194"/>
        <v>0</v>
      </c>
    </row>
    <row r="833" spans="2:14" ht="22.5" customHeight="1">
      <c r="B833" s="507"/>
      <c r="C833" s="688" t="s">
        <v>859</v>
      </c>
      <c r="D833" s="612"/>
      <c r="E833" s="689"/>
      <c r="F833" s="508"/>
      <c r="G833" s="690"/>
      <c r="H833" s="690"/>
      <c r="I833" s="958">
        <f>SUM(I820:I831)</f>
        <v>0</v>
      </c>
      <c r="J833" s="959"/>
      <c r="K833" s="958">
        <f>SUM(K820:K831)</f>
        <v>0</v>
      </c>
      <c r="L833" s="958">
        <f>SUM(L820:L831)</f>
        <v>0</v>
      </c>
      <c r="M833" s="322">
        <f t="shared" si="193"/>
        <v>0</v>
      </c>
      <c r="N833" s="479">
        <f t="shared" si="194"/>
        <v>0</v>
      </c>
    </row>
    <row r="834" spans="2:14" ht="22.5" customHeight="1">
      <c r="B834" s="507"/>
      <c r="C834" s="569"/>
      <c r="D834" s="475"/>
      <c r="E834" s="689"/>
      <c r="F834" s="508"/>
      <c r="G834" s="690"/>
      <c r="H834" s="690"/>
      <c r="I834" s="958"/>
      <c r="J834" s="959"/>
      <c r="K834" s="958"/>
      <c r="L834" s="958"/>
      <c r="M834" s="322"/>
      <c r="N834" s="479"/>
    </row>
    <row r="835" spans="2:14" s="748" customFormat="1" ht="22.5" customHeight="1">
      <c r="B835" s="739"/>
      <c r="C835" s="688" t="s">
        <v>860</v>
      </c>
      <c r="D835" s="745"/>
      <c r="E835" s="746"/>
      <c r="F835" s="544"/>
      <c r="G835" s="740"/>
      <c r="H835" s="241"/>
      <c r="I835" s="953"/>
      <c r="J835" s="960"/>
      <c r="K835" s="937"/>
      <c r="L835" s="953"/>
      <c r="M835" s="357">
        <f t="shared" si="193"/>
        <v>0</v>
      </c>
      <c r="N835" s="747">
        <f t="shared" si="194"/>
        <v>0</v>
      </c>
    </row>
    <row r="836" spans="2:14" s="748" customFormat="1" ht="22.5" customHeight="1">
      <c r="B836" s="749">
        <v>1</v>
      </c>
      <c r="C836" s="750" t="s">
        <v>725</v>
      </c>
      <c r="D836" s="745"/>
      <c r="E836" s="746"/>
      <c r="F836" s="751" t="s">
        <v>35</v>
      </c>
      <c r="G836" s="752">
        <v>2</v>
      </c>
      <c r="H836" s="753"/>
      <c r="I836" s="953">
        <f t="shared" ref="I836:I857" si="203">G836*H836</f>
        <v>0</v>
      </c>
      <c r="J836" s="977"/>
      <c r="K836" s="937">
        <f t="shared" ref="K836" si="204">G836*J836</f>
        <v>0</v>
      </c>
      <c r="L836" s="953">
        <f t="shared" ref="L836" si="205">G836*(H836+J836)</f>
        <v>0</v>
      </c>
      <c r="M836" s="322">
        <f t="shared" ref="M836" si="206">SUM(I836+K836)</f>
        <v>0</v>
      </c>
      <c r="N836" s="479">
        <f t="shared" ref="N836" si="207">(H836+J836)*G836</f>
        <v>0</v>
      </c>
    </row>
    <row r="837" spans="2:14" ht="22.5" customHeight="1">
      <c r="B837" s="458">
        <v>2</v>
      </c>
      <c r="C837" s="569" t="s">
        <v>726</v>
      </c>
      <c r="D837" s="475"/>
      <c r="E837" s="689"/>
      <c r="F837" s="544" t="s">
        <v>35</v>
      </c>
      <c r="G837" s="326">
        <v>1</v>
      </c>
      <c r="H837" s="329"/>
      <c r="I837" s="953">
        <f t="shared" si="203"/>
        <v>0</v>
      </c>
      <c r="J837" s="926"/>
      <c r="K837" s="937">
        <f t="shared" ref="K837:K857" si="208">G837*J837</f>
        <v>0</v>
      </c>
      <c r="L837" s="953">
        <f t="shared" ref="L837:L857" si="209">G837*(H837+J837)</f>
        <v>0</v>
      </c>
      <c r="M837" s="322">
        <f t="shared" ref="M837:M856" si="210">SUM(I837+K837)</f>
        <v>0</v>
      </c>
      <c r="N837" s="479">
        <f t="shared" ref="N837:N856" si="211">(H837+J837)*G837</f>
        <v>0</v>
      </c>
    </row>
    <row r="838" spans="2:14" ht="22.5" customHeight="1">
      <c r="B838" s="458">
        <v>3</v>
      </c>
      <c r="C838" s="569" t="s">
        <v>727</v>
      </c>
      <c r="D838" s="475"/>
      <c r="E838" s="689"/>
      <c r="F838" s="544" t="s">
        <v>35</v>
      </c>
      <c r="G838" s="326">
        <v>1</v>
      </c>
      <c r="H838" s="329"/>
      <c r="I838" s="953">
        <f t="shared" si="203"/>
        <v>0</v>
      </c>
      <c r="J838" s="926"/>
      <c r="K838" s="937">
        <f t="shared" si="208"/>
        <v>0</v>
      </c>
      <c r="L838" s="953">
        <f t="shared" si="209"/>
        <v>0</v>
      </c>
      <c r="M838" s="322">
        <f t="shared" si="210"/>
        <v>0</v>
      </c>
      <c r="N838" s="479">
        <f t="shared" si="211"/>
        <v>0</v>
      </c>
    </row>
    <row r="839" spans="2:14" ht="22.5" customHeight="1">
      <c r="B839" s="458">
        <v>4</v>
      </c>
      <c r="C839" s="569" t="s">
        <v>728</v>
      </c>
      <c r="D839" s="475"/>
      <c r="E839" s="689"/>
      <c r="F839" s="544" t="s">
        <v>35</v>
      </c>
      <c r="G839" s="326">
        <v>1</v>
      </c>
      <c r="H839" s="329"/>
      <c r="I839" s="953">
        <f t="shared" si="203"/>
        <v>0</v>
      </c>
      <c r="J839" s="928"/>
      <c r="K839" s="937">
        <f t="shared" si="208"/>
        <v>0</v>
      </c>
      <c r="L839" s="953">
        <f t="shared" si="209"/>
        <v>0</v>
      </c>
      <c r="M839" s="322">
        <f t="shared" si="210"/>
        <v>0</v>
      </c>
      <c r="N839" s="479">
        <f t="shared" si="211"/>
        <v>0</v>
      </c>
    </row>
    <row r="840" spans="2:14" ht="22.5" customHeight="1">
      <c r="B840" s="458">
        <v>5</v>
      </c>
      <c r="C840" s="569" t="s">
        <v>729</v>
      </c>
      <c r="D840" s="475"/>
      <c r="E840" s="689"/>
      <c r="F840" s="544" t="s">
        <v>35</v>
      </c>
      <c r="G840" s="326">
        <v>1</v>
      </c>
      <c r="H840" s="329"/>
      <c r="I840" s="953">
        <f t="shared" si="203"/>
        <v>0</v>
      </c>
      <c r="J840" s="928"/>
      <c r="K840" s="937">
        <f t="shared" si="208"/>
        <v>0</v>
      </c>
      <c r="L840" s="953">
        <f t="shared" si="209"/>
        <v>0</v>
      </c>
      <c r="M840" s="322">
        <f t="shared" si="210"/>
        <v>0</v>
      </c>
      <c r="N840" s="479">
        <f t="shared" si="211"/>
        <v>0</v>
      </c>
    </row>
    <row r="841" spans="2:14" ht="22.5" customHeight="1">
      <c r="B841" s="458">
        <v>6</v>
      </c>
      <c r="C841" s="569" t="s">
        <v>1283</v>
      </c>
      <c r="D841" s="475"/>
      <c r="E841" s="689"/>
      <c r="F841" s="544" t="s">
        <v>35</v>
      </c>
      <c r="G841" s="326">
        <v>3</v>
      </c>
      <c r="H841" s="329"/>
      <c r="I841" s="953">
        <f t="shared" si="203"/>
        <v>0</v>
      </c>
      <c r="J841" s="928"/>
      <c r="K841" s="937">
        <f t="shared" si="208"/>
        <v>0</v>
      </c>
      <c r="L841" s="953">
        <f t="shared" si="209"/>
        <v>0</v>
      </c>
      <c r="M841" s="322">
        <f t="shared" si="210"/>
        <v>0</v>
      </c>
      <c r="N841" s="479">
        <f t="shared" si="211"/>
        <v>0</v>
      </c>
    </row>
    <row r="842" spans="2:14" ht="22.5" customHeight="1">
      <c r="B842" s="458">
        <v>7</v>
      </c>
      <c r="C842" s="569" t="s">
        <v>1276</v>
      </c>
      <c r="D842" s="475"/>
      <c r="E842" s="689"/>
      <c r="F842" s="544" t="s">
        <v>35</v>
      </c>
      <c r="G842" s="326">
        <v>1</v>
      </c>
      <c r="H842" s="329"/>
      <c r="I842" s="953">
        <f t="shared" si="203"/>
        <v>0</v>
      </c>
      <c r="J842" s="928"/>
      <c r="K842" s="937">
        <f t="shared" si="208"/>
        <v>0</v>
      </c>
      <c r="L842" s="953">
        <f t="shared" si="209"/>
        <v>0</v>
      </c>
      <c r="M842" s="322">
        <f t="shared" si="210"/>
        <v>0</v>
      </c>
      <c r="N842" s="479">
        <f t="shared" si="211"/>
        <v>0</v>
      </c>
    </row>
    <row r="843" spans="2:14" ht="22.5" customHeight="1">
      <c r="B843" s="458">
        <v>8</v>
      </c>
      <c r="C843" s="569" t="s">
        <v>264</v>
      </c>
      <c r="D843" s="475"/>
      <c r="E843" s="689"/>
      <c r="F843" s="544" t="s">
        <v>35</v>
      </c>
      <c r="G843" s="326">
        <v>36</v>
      </c>
      <c r="H843" s="329"/>
      <c r="I843" s="953">
        <f t="shared" si="203"/>
        <v>0</v>
      </c>
      <c r="J843" s="928"/>
      <c r="K843" s="937">
        <f t="shared" si="208"/>
        <v>0</v>
      </c>
      <c r="L843" s="953">
        <f t="shared" si="209"/>
        <v>0</v>
      </c>
      <c r="M843" s="322">
        <f t="shared" si="210"/>
        <v>0</v>
      </c>
      <c r="N843" s="479">
        <f t="shared" si="211"/>
        <v>0</v>
      </c>
    </row>
    <row r="844" spans="2:14" ht="22.5" customHeight="1">
      <c r="B844" s="458">
        <v>9</v>
      </c>
      <c r="C844" s="569" t="s">
        <v>265</v>
      </c>
      <c r="D844" s="475"/>
      <c r="E844" s="689"/>
      <c r="F844" s="544" t="s">
        <v>35</v>
      </c>
      <c r="G844" s="326">
        <v>2</v>
      </c>
      <c r="H844" s="329"/>
      <c r="I844" s="953">
        <f t="shared" si="203"/>
        <v>0</v>
      </c>
      <c r="J844" s="926"/>
      <c r="K844" s="937">
        <f t="shared" si="208"/>
        <v>0</v>
      </c>
      <c r="L844" s="953">
        <f t="shared" si="209"/>
        <v>0</v>
      </c>
      <c r="M844" s="322">
        <f t="shared" si="210"/>
        <v>0</v>
      </c>
      <c r="N844" s="479">
        <f t="shared" si="211"/>
        <v>0</v>
      </c>
    </row>
    <row r="845" spans="2:14" ht="22.5" customHeight="1">
      <c r="B845" s="458">
        <v>10</v>
      </c>
      <c r="C845" s="569" t="s">
        <v>266</v>
      </c>
      <c r="D845" s="475"/>
      <c r="E845" s="689"/>
      <c r="F845" s="544" t="s">
        <v>35</v>
      </c>
      <c r="G845" s="326">
        <v>1</v>
      </c>
      <c r="H845" s="329"/>
      <c r="I845" s="953">
        <f t="shared" si="203"/>
        <v>0</v>
      </c>
      <c r="J845" s="926"/>
      <c r="K845" s="937">
        <f t="shared" si="208"/>
        <v>0</v>
      </c>
      <c r="L845" s="953">
        <f t="shared" si="209"/>
        <v>0</v>
      </c>
      <c r="M845" s="322">
        <f t="shared" si="210"/>
        <v>0</v>
      </c>
      <c r="N845" s="479">
        <f t="shared" si="211"/>
        <v>0</v>
      </c>
    </row>
    <row r="846" spans="2:14" ht="22.5" customHeight="1">
      <c r="B846" s="458">
        <v>11</v>
      </c>
      <c r="C846" s="569" t="s">
        <v>1277</v>
      </c>
      <c r="D846" s="475"/>
      <c r="E846" s="689"/>
      <c r="F846" s="544" t="s">
        <v>35</v>
      </c>
      <c r="G846" s="326">
        <v>6</v>
      </c>
      <c r="H846" s="329"/>
      <c r="I846" s="953">
        <f t="shared" si="203"/>
        <v>0</v>
      </c>
      <c r="J846" s="926"/>
      <c r="K846" s="937">
        <f t="shared" si="208"/>
        <v>0</v>
      </c>
      <c r="L846" s="953">
        <f t="shared" si="209"/>
        <v>0</v>
      </c>
      <c r="M846" s="322">
        <f t="shared" si="210"/>
        <v>0</v>
      </c>
      <c r="N846" s="479">
        <f t="shared" si="211"/>
        <v>0</v>
      </c>
    </row>
    <row r="847" spans="2:14" ht="22.5" customHeight="1">
      <c r="B847" s="458">
        <v>12</v>
      </c>
      <c r="C847" s="569" t="s">
        <v>267</v>
      </c>
      <c r="D847" s="475"/>
      <c r="E847" s="689"/>
      <c r="F847" s="544" t="s">
        <v>35</v>
      </c>
      <c r="G847" s="326">
        <v>3</v>
      </c>
      <c r="H847" s="329"/>
      <c r="I847" s="953">
        <f t="shared" si="203"/>
        <v>0</v>
      </c>
      <c r="J847" s="926"/>
      <c r="K847" s="937">
        <f t="shared" si="208"/>
        <v>0</v>
      </c>
      <c r="L847" s="953">
        <f t="shared" si="209"/>
        <v>0</v>
      </c>
      <c r="M847" s="322">
        <f t="shared" si="210"/>
        <v>0</v>
      </c>
      <c r="N847" s="479">
        <f t="shared" si="211"/>
        <v>0</v>
      </c>
    </row>
    <row r="848" spans="2:14" ht="22.5" customHeight="1">
      <c r="B848" s="458">
        <v>13</v>
      </c>
      <c r="C848" s="569" t="s">
        <v>1278</v>
      </c>
      <c r="D848" s="475"/>
      <c r="E848" s="754"/>
      <c r="F848" s="544" t="s">
        <v>35</v>
      </c>
      <c r="G848" s="326">
        <v>1</v>
      </c>
      <c r="H848" s="329"/>
      <c r="I848" s="953">
        <f t="shared" si="203"/>
        <v>0</v>
      </c>
      <c r="J848" s="926"/>
      <c r="K848" s="937">
        <f t="shared" si="208"/>
        <v>0</v>
      </c>
      <c r="L848" s="953">
        <f t="shared" si="209"/>
        <v>0</v>
      </c>
      <c r="M848" s="322">
        <f t="shared" si="210"/>
        <v>0</v>
      </c>
      <c r="N848" s="479">
        <f t="shared" si="211"/>
        <v>0</v>
      </c>
    </row>
    <row r="849" spans="2:14" ht="22.5" customHeight="1">
      <c r="B849" s="458">
        <v>14</v>
      </c>
      <c r="C849" s="569" t="s">
        <v>853</v>
      </c>
      <c r="D849" s="475"/>
      <c r="E849" s="689"/>
      <c r="F849" s="544"/>
      <c r="G849" s="326"/>
      <c r="H849" s="329"/>
      <c r="I849" s="953">
        <f t="shared" si="203"/>
        <v>0</v>
      </c>
      <c r="J849" s="926"/>
      <c r="K849" s="937">
        <f t="shared" si="208"/>
        <v>0</v>
      </c>
      <c r="L849" s="953">
        <f t="shared" si="209"/>
        <v>0</v>
      </c>
      <c r="M849" s="322">
        <f t="shared" si="210"/>
        <v>0</v>
      </c>
      <c r="N849" s="479">
        <f t="shared" si="211"/>
        <v>0</v>
      </c>
    </row>
    <row r="850" spans="2:14" ht="22.5" customHeight="1">
      <c r="B850" s="458"/>
      <c r="C850" s="554" t="s">
        <v>1279</v>
      </c>
      <c r="D850" s="475"/>
      <c r="E850" s="689"/>
      <c r="F850" s="544" t="s">
        <v>103</v>
      </c>
      <c r="G850" s="326">
        <v>30</v>
      </c>
      <c r="H850" s="329"/>
      <c r="I850" s="953">
        <f t="shared" si="203"/>
        <v>0</v>
      </c>
      <c r="J850" s="926"/>
      <c r="K850" s="937">
        <f t="shared" si="208"/>
        <v>0</v>
      </c>
      <c r="L850" s="953">
        <f t="shared" si="209"/>
        <v>0</v>
      </c>
      <c r="M850" s="322">
        <f t="shared" si="210"/>
        <v>0</v>
      </c>
      <c r="N850" s="479">
        <f t="shared" si="211"/>
        <v>0</v>
      </c>
    </row>
    <row r="851" spans="2:14" ht="22.5" customHeight="1">
      <c r="B851" s="458"/>
      <c r="C851" s="569" t="s">
        <v>1280</v>
      </c>
      <c r="D851" s="475"/>
      <c r="E851" s="689"/>
      <c r="F851" s="544" t="s">
        <v>103</v>
      </c>
      <c r="G851" s="326">
        <v>134</v>
      </c>
      <c r="H851" s="329"/>
      <c r="I851" s="953">
        <f t="shared" si="203"/>
        <v>0</v>
      </c>
      <c r="J851" s="926"/>
      <c r="K851" s="937">
        <f t="shared" si="208"/>
        <v>0</v>
      </c>
      <c r="L851" s="953">
        <f t="shared" si="209"/>
        <v>0</v>
      </c>
      <c r="M851" s="322">
        <f t="shared" si="210"/>
        <v>0</v>
      </c>
      <c r="N851" s="479">
        <f t="shared" si="211"/>
        <v>0</v>
      </c>
    </row>
    <row r="852" spans="2:14" ht="22.5" customHeight="1">
      <c r="B852" s="458"/>
      <c r="C852" s="569" t="s">
        <v>1281</v>
      </c>
      <c r="D852" s="475"/>
      <c r="E852" s="689"/>
      <c r="F852" s="544" t="s">
        <v>103</v>
      </c>
      <c r="G852" s="326">
        <v>259</v>
      </c>
      <c r="H852" s="329"/>
      <c r="I852" s="953">
        <f t="shared" si="203"/>
        <v>0</v>
      </c>
      <c r="J852" s="926"/>
      <c r="K852" s="937">
        <f t="shared" si="208"/>
        <v>0</v>
      </c>
      <c r="L852" s="953">
        <f t="shared" si="209"/>
        <v>0</v>
      </c>
      <c r="M852" s="322">
        <f t="shared" si="210"/>
        <v>0</v>
      </c>
      <c r="N852" s="479">
        <f t="shared" si="211"/>
        <v>0</v>
      </c>
    </row>
    <row r="853" spans="2:14" ht="22.5" customHeight="1">
      <c r="B853" s="458"/>
      <c r="C853" s="569" t="s">
        <v>1247</v>
      </c>
      <c r="D853" s="475"/>
      <c r="E853" s="689"/>
      <c r="F853" s="544" t="s">
        <v>107</v>
      </c>
      <c r="G853" s="326">
        <v>1</v>
      </c>
      <c r="H853" s="329"/>
      <c r="I853" s="953">
        <f t="shared" si="203"/>
        <v>0</v>
      </c>
      <c r="J853" s="926"/>
      <c r="K853" s="937">
        <f t="shared" si="208"/>
        <v>0</v>
      </c>
      <c r="L853" s="953">
        <f t="shared" si="209"/>
        <v>0</v>
      </c>
      <c r="M853" s="322">
        <f t="shared" si="210"/>
        <v>0</v>
      </c>
      <c r="N853" s="479">
        <f t="shared" si="211"/>
        <v>0</v>
      </c>
    </row>
    <row r="854" spans="2:14" ht="22.5" customHeight="1">
      <c r="B854" s="458"/>
      <c r="C854" s="569" t="s">
        <v>1282</v>
      </c>
      <c r="D854" s="475"/>
      <c r="E854" s="689"/>
      <c r="F854" s="544" t="s">
        <v>103</v>
      </c>
      <c r="G854" s="755">
        <v>30</v>
      </c>
      <c r="H854" s="243"/>
      <c r="I854" s="953">
        <f t="shared" si="203"/>
        <v>0</v>
      </c>
      <c r="J854" s="952"/>
      <c r="K854" s="937">
        <f t="shared" si="208"/>
        <v>0</v>
      </c>
      <c r="L854" s="953">
        <f t="shared" si="209"/>
        <v>0</v>
      </c>
      <c r="M854" s="322">
        <f t="shared" si="210"/>
        <v>0</v>
      </c>
      <c r="N854" s="479">
        <f t="shared" si="211"/>
        <v>0</v>
      </c>
    </row>
    <row r="855" spans="2:14" ht="22.5" customHeight="1">
      <c r="B855" s="458"/>
      <c r="C855" s="569" t="s">
        <v>1267</v>
      </c>
      <c r="D855" s="475"/>
      <c r="E855" s="689"/>
      <c r="F855" s="544" t="s">
        <v>103</v>
      </c>
      <c r="G855" s="326">
        <v>120</v>
      </c>
      <c r="H855" s="329"/>
      <c r="I855" s="953">
        <f t="shared" si="203"/>
        <v>0</v>
      </c>
      <c r="J855" s="926"/>
      <c r="K855" s="937">
        <f t="shared" si="208"/>
        <v>0</v>
      </c>
      <c r="L855" s="953">
        <f t="shared" si="209"/>
        <v>0</v>
      </c>
      <c r="M855" s="322">
        <f t="shared" si="210"/>
        <v>0</v>
      </c>
      <c r="N855" s="479">
        <f t="shared" si="211"/>
        <v>0</v>
      </c>
    </row>
    <row r="856" spans="2:14" ht="22.5" customHeight="1">
      <c r="B856" s="458"/>
      <c r="C856" s="569" t="s">
        <v>1263</v>
      </c>
      <c r="D856" s="475"/>
      <c r="E856" s="689"/>
      <c r="F856" s="544" t="s">
        <v>103</v>
      </c>
      <c r="G856" s="326">
        <v>220</v>
      </c>
      <c r="H856" s="329"/>
      <c r="I856" s="953">
        <f t="shared" si="203"/>
        <v>0</v>
      </c>
      <c r="J856" s="926"/>
      <c r="K856" s="937">
        <f t="shared" si="208"/>
        <v>0</v>
      </c>
      <c r="L856" s="953">
        <f t="shared" si="209"/>
        <v>0</v>
      </c>
      <c r="M856" s="322">
        <f t="shared" si="210"/>
        <v>0</v>
      </c>
      <c r="N856" s="479">
        <f t="shared" si="211"/>
        <v>0</v>
      </c>
    </row>
    <row r="857" spans="2:14" ht="22.5" customHeight="1">
      <c r="B857" s="458"/>
      <c r="C857" s="569" t="s">
        <v>1247</v>
      </c>
      <c r="D857" s="475"/>
      <c r="E857" s="689"/>
      <c r="F857" s="544" t="s">
        <v>107</v>
      </c>
      <c r="G857" s="326">
        <v>1</v>
      </c>
      <c r="H857" s="329"/>
      <c r="I857" s="953">
        <f t="shared" si="203"/>
        <v>0</v>
      </c>
      <c r="J857" s="926"/>
      <c r="K857" s="937">
        <f t="shared" si="208"/>
        <v>0</v>
      </c>
      <c r="L857" s="953">
        <f t="shared" si="209"/>
        <v>0</v>
      </c>
      <c r="M857" s="322">
        <f t="shared" ref="M857:M862" si="212">SUM(I857+K857)</f>
        <v>0</v>
      </c>
      <c r="N857" s="479">
        <f t="shared" ref="N857:N862" si="213">(H857+J857)*G857</f>
        <v>0</v>
      </c>
    </row>
    <row r="858" spans="2:14" ht="22.5" customHeight="1">
      <c r="B858" s="480"/>
      <c r="C858" s="742"/>
      <c r="D858" s="475"/>
      <c r="E858" s="689"/>
      <c r="F858" s="508"/>
      <c r="G858" s="756"/>
      <c r="H858" s="757"/>
      <c r="I858" s="958"/>
      <c r="J858" s="959"/>
      <c r="K858" s="958"/>
      <c r="L858" s="958"/>
      <c r="M858" s="322">
        <f t="shared" si="212"/>
        <v>0</v>
      </c>
      <c r="N858" s="479">
        <f t="shared" si="213"/>
        <v>0</v>
      </c>
    </row>
    <row r="859" spans="2:14" ht="22.5" customHeight="1">
      <c r="B859" s="458"/>
      <c r="C859" s="688" t="s">
        <v>861</v>
      </c>
      <c r="D859" s="612"/>
      <c r="E859" s="689"/>
      <c r="F859" s="508"/>
      <c r="G859" s="463"/>
      <c r="H859" s="690"/>
      <c r="I859" s="958">
        <f>SUM(I836:I858)</f>
        <v>0</v>
      </c>
      <c r="J859" s="959"/>
      <c r="K859" s="958">
        <f>SUM(K836:K858)</f>
        <v>0</v>
      </c>
      <c r="L859" s="958">
        <f>SUM(L836:L858)</f>
        <v>0</v>
      </c>
      <c r="M859" s="322">
        <f t="shared" si="212"/>
        <v>0</v>
      </c>
      <c r="N859" s="479">
        <f t="shared" si="213"/>
        <v>0</v>
      </c>
    </row>
    <row r="860" spans="2:14" ht="22.5" customHeight="1">
      <c r="B860" s="544"/>
      <c r="C860" s="554"/>
      <c r="D860" s="758"/>
      <c r="E860" s="759"/>
      <c r="F860" s="567"/>
      <c r="G860" s="330"/>
      <c r="H860" s="268"/>
      <c r="I860" s="905"/>
      <c r="J860" s="978"/>
      <c r="K860" s="905"/>
      <c r="L860" s="905"/>
      <c r="M860" s="322">
        <f t="shared" si="212"/>
        <v>0</v>
      </c>
      <c r="N860" s="479">
        <f t="shared" si="213"/>
        <v>0</v>
      </c>
    </row>
    <row r="861" spans="2:14" ht="22.5" customHeight="1">
      <c r="B861" s="544"/>
      <c r="C861" s="688" t="s">
        <v>862</v>
      </c>
      <c r="D861" s="758"/>
      <c r="E861" s="759"/>
      <c r="F861" s="544"/>
      <c r="G861" s="310"/>
      <c r="H861" s="265"/>
      <c r="I861" s="937"/>
      <c r="J861" s="979"/>
      <c r="K861" s="937"/>
      <c r="L861" s="937"/>
      <c r="M861" s="322">
        <f t="shared" si="212"/>
        <v>0</v>
      </c>
      <c r="N861" s="479">
        <f t="shared" si="213"/>
        <v>0</v>
      </c>
    </row>
    <row r="862" spans="2:14" ht="22.5" customHeight="1">
      <c r="B862" s="544">
        <v>1</v>
      </c>
      <c r="C862" s="760" t="s">
        <v>1307</v>
      </c>
      <c r="D862" s="570"/>
      <c r="E862" s="759"/>
      <c r="F862" s="544" t="s">
        <v>35</v>
      </c>
      <c r="G862" s="326">
        <v>1</v>
      </c>
      <c r="H862" s="327"/>
      <c r="I862" s="930">
        <f t="shared" ref="I862:I874" si="214">G862*H862</f>
        <v>0</v>
      </c>
      <c r="J862" s="965"/>
      <c r="K862" s="930">
        <f>G862*J862</f>
        <v>0</v>
      </c>
      <c r="L862" s="930">
        <f t="shared" ref="L862" si="215">I862+K862</f>
        <v>0</v>
      </c>
      <c r="M862" s="322">
        <f t="shared" si="212"/>
        <v>0</v>
      </c>
      <c r="N862" s="479">
        <f t="shared" si="213"/>
        <v>0</v>
      </c>
    </row>
    <row r="863" spans="2:14" ht="22.5" customHeight="1">
      <c r="B863" s="544">
        <v>2</v>
      </c>
      <c r="C863" s="760" t="s">
        <v>1308</v>
      </c>
      <c r="D863" s="570"/>
      <c r="E863" s="759"/>
      <c r="F863" s="544" t="s">
        <v>35</v>
      </c>
      <c r="G863" s="326">
        <v>1</v>
      </c>
      <c r="H863" s="327"/>
      <c r="I863" s="930">
        <f t="shared" si="214"/>
        <v>0</v>
      </c>
      <c r="J863" s="965"/>
      <c r="K863" s="930">
        <f t="shared" ref="K863:K874" si="216">G863*J863</f>
        <v>0</v>
      </c>
      <c r="L863" s="930">
        <f t="shared" ref="L863:L874" si="217">I863+K863</f>
        <v>0</v>
      </c>
      <c r="M863" s="322">
        <f t="shared" ref="M863:M874" si="218">SUM(I863+K863)</f>
        <v>0</v>
      </c>
      <c r="N863" s="479">
        <f t="shared" ref="N863:N874" si="219">(H863+J863)*G863</f>
        <v>0</v>
      </c>
    </row>
    <row r="864" spans="2:14" ht="22.5" customHeight="1">
      <c r="B864" s="544">
        <v>3</v>
      </c>
      <c r="C864" s="554" t="s">
        <v>851</v>
      </c>
      <c r="D864" s="758"/>
      <c r="E864" s="759"/>
      <c r="F864" s="544" t="s">
        <v>35</v>
      </c>
      <c r="G864" s="310">
        <f>20+12</f>
        <v>32</v>
      </c>
      <c r="H864" s="327"/>
      <c r="I864" s="930">
        <f t="shared" si="214"/>
        <v>0</v>
      </c>
      <c r="J864" s="965"/>
      <c r="K864" s="930">
        <f t="shared" si="216"/>
        <v>0</v>
      </c>
      <c r="L864" s="930">
        <f t="shared" si="217"/>
        <v>0</v>
      </c>
      <c r="M864" s="322">
        <f t="shared" si="218"/>
        <v>0</v>
      </c>
      <c r="N864" s="479">
        <f t="shared" si="219"/>
        <v>0</v>
      </c>
    </row>
    <row r="865" spans="2:14" ht="22.5" customHeight="1">
      <c r="B865" s="544">
        <v>4</v>
      </c>
      <c r="C865" s="554" t="s">
        <v>1284</v>
      </c>
      <c r="D865" s="758"/>
      <c r="E865" s="759"/>
      <c r="F865" s="544" t="s">
        <v>35</v>
      </c>
      <c r="G865" s="310">
        <f>20+12</f>
        <v>32</v>
      </c>
      <c r="H865" s="327"/>
      <c r="I865" s="930">
        <f t="shared" si="214"/>
        <v>0</v>
      </c>
      <c r="J865" s="980"/>
      <c r="K865" s="930">
        <f t="shared" si="216"/>
        <v>0</v>
      </c>
      <c r="L865" s="930">
        <f t="shared" si="217"/>
        <v>0</v>
      </c>
      <c r="M865" s="322">
        <f t="shared" si="218"/>
        <v>0</v>
      </c>
      <c r="N865" s="479">
        <f t="shared" si="219"/>
        <v>0</v>
      </c>
    </row>
    <row r="866" spans="2:14" ht="22.5" customHeight="1">
      <c r="B866" s="544">
        <v>5</v>
      </c>
      <c r="C866" s="554" t="s">
        <v>850</v>
      </c>
      <c r="D866" s="758"/>
      <c r="E866" s="759"/>
      <c r="F866" s="544" t="s">
        <v>35</v>
      </c>
      <c r="G866" s="310">
        <v>22</v>
      </c>
      <c r="H866" s="327"/>
      <c r="I866" s="930">
        <f t="shared" si="214"/>
        <v>0</v>
      </c>
      <c r="J866" s="965"/>
      <c r="K866" s="930">
        <f t="shared" si="216"/>
        <v>0</v>
      </c>
      <c r="L866" s="930">
        <f t="shared" si="217"/>
        <v>0</v>
      </c>
      <c r="M866" s="322">
        <f t="shared" si="218"/>
        <v>0</v>
      </c>
      <c r="N866" s="479">
        <f t="shared" si="219"/>
        <v>0</v>
      </c>
    </row>
    <row r="867" spans="2:14" ht="22.5" customHeight="1">
      <c r="B867" s="544">
        <v>6</v>
      </c>
      <c r="C867" s="554" t="s">
        <v>1285</v>
      </c>
      <c r="D867" s="758"/>
      <c r="E867" s="759"/>
      <c r="F867" s="544" t="s">
        <v>35</v>
      </c>
      <c r="G867" s="310">
        <v>6</v>
      </c>
      <c r="H867" s="327"/>
      <c r="I867" s="930">
        <f t="shared" si="214"/>
        <v>0</v>
      </c>
      <c r="J867" s="965"/>
      <c r="K867" s="930">
        <f t="shared" si="216"/>
        <v>0</v>
      </c>
      <c r="L867" s="930">
        <f t="shared" si="217"/>
        <v>0</v>
      </c>
      <c r="M867" s="322">
        <f t="shared" si="218"/>
        <v>0</v>
      </c>
      <c r="N867" s="479">
        <f t="shared" si="219"/>
        <v>0</v>
      </c>
    </row>
    <row r="868" spans="2:14" ht="22.5" customHeight="1">
      <c r="B868" s="544">
        <v>7</v>
      </c>
      <c r="C868" s="554" t="s">
        <v>852</v>
      </c>
      <c r="D868" s="758"/>
      <c r="E868" s="759"/>
      <c r="F868" s="544" t="s">
        <v>35</v>
      </c>
      <c r="G868" s="310">
        <f>10+24</f>
        <v>34</v>
      </c>
      <c r="H868" s="327"/>
      <c r="I868" s="930">
        <f t="shared" si="214"/>
        <v>0</v>
      </c>
      <c r="J868" s="965"/>
      <c r="K868" s="930">
        <f t="shared" si="216"/>
        <v>0</v>
      </c>
      <c r="L868" s="930">
        <f t="shared" si="217"/>
        <v>0</v>
      </c>
      <c r="M868" s="322">
        <f t="shared" si="218"/>
        <v>0</v>
      </c>
      <c r="N868" s="479">
        <f t="shared" si="219"/>
        <v>0</v>
      </c>
    </row>
    <row r="869" spans="2:14" ht="22.5" customHeight="1">
      <c r="B869" s="544">
        <v>9</v>
      </c>
      <c r="C869" s="554" t="s">
        <v>853</v>
      </c>
      <c r="D869" s="758"/>
      <c r="E869" s="759"/>
      <c r="F869" s="544"/>
      <c r="G869" s="310"/>
      <c r="H869" s="265"/>
      <c r="I869" s="930">
        <f t="shared" si="214"/>
        <v>0</v>
      </c>
      <c r="J869" s="979"/>
      <c r="K869" s="930">
        <f t="shared" si="216"/>
        <v>0</v>
      </c>
      <c r="L869" s="930">
        <f t="shared" si="217"/>
        <v>0</v>
      </c>
      <c r="M869" s="322">
        <f t="shared" si="218"/>
        <v>0</v>
      </c>
      <c r="N869" s="479">
        <f t="shared" si="219"/>
        <v>0</v>
      </c>
    </row>
    <row r="870" spans="2:14" ht="22.5" customHeight="1">
      <c r="B870" s="544"/>
      <c r="C870" s="554" t="s">
        <v>1286</v>
      </c>
      <c r="D870" s="758"/>
      <c r="E870" s="759"/>
      <c r="F870" s="544" t="s">
        <v>103</v>
      </c>
      <c r="G870" s="310">
        <f>66*15</f>
        <v>990</v>
      </c>
      <c r="H870" s="327"/>
      <c r="I870" s="930">
        <f t="shared" si="214"/>
        <v>0</v>
      </c>
      <c r="J870" s="965"/>
      <c r="K870" s="930">
        <f t="shared" si="216"/>
        <v>0</v>
      </c>
      <c r="L870" s="930">
        <f t="shared" si="217"/>
        <v>0</v>
      </c>
      <c r="M870" s="322">
        <f t="shared" si="218"/>
        <v>0</v>
      </c>
      <c r="N870" s="479">
        <f t="shared" si="219"/>
        <v>0</v>
      </c>
    </row>
    <row r="871" spans="2:14" ht="22.5" customHeight="1">
      <c r="B871" s="544"/>
      <c r="C871" s="569" t="s">
        <v>1247</v>
      </c>
      <c r="D871" s="475"/>
      <c r="E871" s="689"/>
      <c r="F871" s="544" t="s">
        <v>107</v>
      </c>
      <c r="G871" s="740">
        <v>1</v>
      </c>
      <c r="H871" s="241"/>
      <c r="I871" s="930">
        <f t="shared" si="214"/>
        <v>0</v>
      </c>
      <c r="J871" s="960"/>
      <c r="K871" s="930">
        <f t="shared" si="216"/>
        <v>0</v>
      </c>
      <c r="L871" s="930">
        <f t="shared" si="217"/>
        <v>0</v>
      </c>
      <c r="M871" s="322">
        <f t="shared" si="218"/>
        <v>0</v>
      </c>
      <c r="N871" s="479">
        <f t="shared" si="219"/>
        <v>0</v>
      </c>
    </row>
    <row r="872" spans="2:14" ht="22.5" customHeight="1">
      <c r="B872" s="544"/>
      <c r="C872" s="554" t="s">
        <v>854</v>
      </c>
      <c r="D872" s="758"/>
      <c r="E872" s="759"/>
      <c r="F872" s="544" t="s">
        <v>103</v>
      </c>
      <c r="G872" s="310">
        <f>990/3</f>
        <v>330</v>
      </c>
      <c r="H872" s="327"/>
      <c r="I872" s="930">
        <f t="shared" si="214"/>
        <v>0</v>
      </c>
      <c r="J872" s="965"/>
      <c r="K872" s="930">
        <f t="shared" si="216"/>
        <v>0</v>
      </c>
      <c r="L872" s="930">
        <f t="shared" si="217"/>
        <v>0</v>
      </c>
      <c r="M872" s="322">
        <f t="shared" si="218"/>
        <v>0</v>
      </c>
      <c r="N872" s="479">
        <f t="shared" si="219"/>
        <v>0</v>
      </c>
    </row>
    <row r="873" spans="2:14" ht="22.5" customHeight="1">
      <c r="B873" s="544"/>
      <c r="C873" s="554" t="s">
        <v>855</v>
      </c>
      <c r="D873" s="758"/>
      <c r="E873" s="759"/>
      <c r="F873" s="544" t="s">
        <v>103</v>
      </c>
      <c r="G873" s="310">
        <f>990/2</f>
        <v>495</v>
      </c>
      <c r="H873" s="327"/>
      <c r="I873" s="930">
        <f t="shared" si="214"/>
        <v>0</v>
      </c>
      <c r="J873" s="965"/>
      <c r="K873" s="930">
        <f t="shared" si="216"/>
        <v>0</v>
      </c>
      <c r="L873" s="930">
        <f t="shared" si="217"/>
        <v>0</v>
      </c>
      <c r="M873" s="322">
        <f t="shared" si="218"/>
        <v>0</v>
      </c>
      <c r="N873" s="479">
        <f t="shared" si="219"/>
        <v>0</v>
      </c>
    </row>
    <row r="874" spans="2:14" ht="22.5" customHeight="1">
      <c r="B874" s="544"/>
      <c r="C874" s="569" t="s">
        <v>1247</v>
      </c>
      <c r="D874" s="475"/>
      <c r="E874" s="689"/>
      <c r="F874" s="544" t="s">
        <v>107</v>
      </c>
      <c r="G874" s="740">
        <v>1</v>
      </c>
      <c r="H874" s="241"/>
      <c r="I874" s="930">
        <f t="shared" si="214"/>
        <v>0</v>
      </c>
      <c r="J874" s="960"/>
      <c r="K874" s="930">
        <f t="shared" si="216"/>
        <v>0</v>
      </c>
      <c r="L874" s="930">
        <f t="shared" si="217"/>
        <v>0</v>
      </c>
      <c r="M874" s="322">
        <f t="shared" si="218"/>
        <v>0</v>
      </c>
      <c r="N874" s="479">
        <f t="shared" si="219"/>
        <v>0</v>
      </c>
    </row>
    <row r="875" spans="2:14" ht="22.5" customHeight="1">
      <c r="B875" s="544"/>
      <c r="C875" s="554"/>
      <c r="D875" s="758"/>
      <c r="E875" s="689"/>
      <c r="F875" s="567"/>
      <c r="G875" s="330"/>
      <c r="H875" s="268"/>
      <c r="I875" s="905"/>
      <c r="J875" s="978"/>
      <c r="K875" s="905"/>
      <c r="L875" s="905"/>
      <c r="M875" s="761"/>
      <c r="N875" s="332"/>
    </row>
    <row r="876" spans="2:14" ht="22.5" customHeight="1">
      <c r="B876" s="458"/>
      <c r="C876" s="688" t="s">
        <v>863</v>
      </c>
      <c r="D876" s="612"/>
      <c r="E876" s="689"/>
      <c r="F876" s="508"/>
      <c r="G876" s="463"/>
      <c r="H876" s="690"/>
      <c r="I876" s="958">
        <f>SUM(I862:I875)</f>
        <v>0</v>
      </c>
      <c r="J876" s="959"/>
      <c r="K876" s="958">
        <f>SUM(K862:K875)</f>
        <v>0</v>
      </c>
      <c r="L876" s="958">
        <f>SUM(L862:L875)</f>
        <v>0</v>
      </c>
      <c r="M876" s="762">
        <f>SUM(I876+K876)</f>
        <v>0</v>
      </c>
      <c r="N876" s="572">
        <f>SUM(N861:N875)</f>
        <v>0</v>
      </c>
    </row>
    <row r="877" spans="2:14" ht="22.5" customHeight="1">
      <c r="B877" s="544"/>
      <c r="C877" s="554"/>
      <c r="D877" s="758"/>
      <c r="E877" s="689"/>
      <c r="F877" s="567"/>
      <c r="G877" s="330"/>
      <c r="H877" s="268"/>
      <c r="I877" s="905"/>
      <c r="J877" s="978"/>
      <c r="K877" s="905"/>
      <c r="L877" s="905"/>
      <c r="M877" s="761"/>
      <c r="N877" s="332"/>
    </row>
    <row r="878" spans="2:14" ht="22.5" customHeight="1">
      <c r="B878" s="334"/>
      <c r="C878" s="460" t="s">
        <v>165</v>
      </c>
      <c r="D878" s="763"/>
      <c r="E878" s="689"/>
      <c r="F878" s="539"/>
      <c r="G878" s="463"/>
      <c r="H878" s="691"/>
      <c r="I878" s="904"/>
      <c r="J878" s="961"/>
      <c r="K878" s="904"/>
      <c r="L878" s="904"/>
      <c r="M878" s="322"/>
      <c r="N878" s="479"/>
    </row>
    <row r="879" spans="2:14" ht="22.5" customHeight="1">
      <c r="B879" s="764">
        <v>1</v>
      </c>
      <c r="C879" s="765" t="s">
        <v>1028</v>
      </c>
      <c r="D879" s="758"/>
      <c r="E879" s="689"/>
      <c r="F879" s="458"/>
      <c r="G879" s="335"/>
      <c r="H879" s="336"/>
      <c r="I879" s="981"/>
      <c r="J879" s="982"/>
      <c r="K879" s="981"/>
      <c r="L879" s="981"/>
      <c r="M879" s="322"/>
      <c r="N879" s="479"/>
    </row>
    <row r="880" spans="2:14" ht="22.5" customHeight="1">
      <c r="B880" s="717">
        <v>1.1000000000000001</v>
      </c>
      <c r="C880" s="766" t="s">
        <v>732</v>
      </c>
      <c r="D880" s="767"/>
      <c r="E880" s="768"/>
      <c r="F880" s="717"/>
      <c r="G880" s="411"/>
      <c r="H880" s="412"/>
      <c r="I880" s="983"/>
      <c r="J880" s="984"/>
      <c r="K880" s="983"/>
      <c r="L880" s="983"/>
      <c r="M880" s="322"/>
      <c r="N880" s="479"/>
    </row>
    <row r="881" spans="2:14" ht="22.5" customHeight="1">
      <c r="B881" s="717"/>
      <c r="C881" s="769" t="s">
        <v>733</v>
      </c>
      <c r="D881" s="770"/>
      <c r="E881" s="771"/>
      <c r="F881" s="722" t="s">
        <v>35</v>
      </c>
      <c r="G881" s="413">
        <v>10</v>
      </c>
      <c r="H881" s="414"/>
      <c r="I881" s="985">
        <f t="shared" ref="I881:I888" si="220">G881*H881</f>
        <v>0</v>
      </c>
      <c r="J881" s="986"/>
      <c r="K881" s="986">
        <f t="shared" ref="K881:K911" si="221">G881*J881</f>
        <v>0</v>
      </c>
      <c r="L881" s="987">
        <f t="shared" ref="L881:L911" si="222">I881+K881</f>
        <v>0</v>
      </c>
      <c r="M881" s="322">
        <f t="shared" ref="M881" si="223">SUM(I881+K881)</f>
        <v>0</v>
      </c>
      <c r="N881" s="479">
        <f t="shared" ref="N881" si="224">(H881+J881)*G881</f>
        <v>0</v>
      </c>
    </row>
    <row r="882" spans="2:14" ht="22.5" customHeight="1">
      <c r="B882" s="717"/>
      <c r="C882" s="769" t="s">
        <v>734</v>
      </c>
      <c r="D882" s="770"/>
      <c r="E882" s="771"/>
      <c r="F882" s="722" t="s">
        <v>35</v>
      </c>
      <c r="G882" s="413">
        <v>12</v>
      </c>
      <c r="H882" s="414"/>
      <c r="I882" s="985">
        <f t="shared" si="220"/>
        <v>0</v>
      </c>
      <c r="J882" s="986"/>
      <c r="K882" s="986">
        <f t="shared" si="221"/>
        <v>0</v>
      </c>
      <c r="L882" s="987">
        <f t="shared" si="222"/>
        <v>0</v>
      </c>
      <c r="M882" s="322">
        <f t="shared" ref="M882:M939" si="225">SUM(I882+K882)</f>
        <v>0</v>
      </c>
      <c r="N882" s="479">
        <f t="shared" ref="N882:N939" si="226">(H882+J882)*G882</f>
        <v>0</v>
      </c>
    </row>
    <row r="883" spans="2:14" ht="22.5" customHeight="1">
      <c r="B883" s="717"/>
      <c r="C883" s="769" t="s">
        <v>735</v>
      </c>
      <c r="D883" s="770"/>
      <c r="E883" s="771"/>
      <c r="F883" s="722" t="s">
        <v>35</v>
      </c>
      <c r="G883" s="413">
        <v>16</v>
      </c>
      <c r="H883" s="414"/>
      <c r="I883" s="985">
        <f t="shared" si="220"/>
        <v>0</v>
      </c>
      <c r="J883" s="986"/>
      <c r="K883" s="986">
        <f t="shared" si="221"/>
        <v>0</v>
      </c>
      <c r="L883" s="987">
        <f t="shared" si="222"/>
        <v>0</v>
      </c>
      <c r="M883" s="322">
        <f t="shared" si="225"/>
        <v>0</v>
      </c>
      <c r="N883" s="479">
        <f t="shared" si="226"/>
        <v>0</v>
      </c>
    </row>
    <row r="884" spans="2:14" ht="22.5" customHeight="1">
      <c r="B884" s="717"/>
      <c r="C884" s="769" t="s">
        <v>736</v>
      </c>
      <c r="D884" s="770"/>
      <c r="E884" s="771"/>
      <c r="F884" s="722" t="s">
        <v>35</v>
      </c>
      <c r="G884" s="413">
        <v>26</v>
      </c>
      <c r="H884" s="414"/>
      <c r="I884" s="985">
        <f t="shared" si="220"/>
        <v>0</v>
      </c>
      <c r="J884" s="986"/>
      <c r="K884" s="986">
        <f t="shared" si="221"/>
        <v>0</v>
      </c>
      <c r="L884" s="987">
        <f t="shared" si="222"/>
        <v>0</v>
      </c>
      <c r="M884" s="322">
        <f t="shared" si="225"/>
        <v>0</v>
      </c>
      <c r="N884" s="479">
        <f t="shared" si="226"/>
        <v>0</v>
      </c>
    </row>
    <row r="885" spans="2:14" ht="22.5" customHeight="1">
      <c r="B885" s="717"/>
      <c r="C885" s="769" t="s">
        <v>737</v>
      </c>
      <c r="D885" s="770"/>
      <c r="E885" s="771"/>
      <c r="F885" s="722" t="s">
        <v>35</v>
      </c>
      <c r="G885" s="413">
        <v>45</v>
      </c>
      <c r="H885" s="414"/>
      <c r="I885" s="985">
        <f t="shared" si="220"/>
        <v>0</v>
      </c>
      <c r="J885" s="986"/>
      <c r="K885" s="986">
        <f t="shared" si="221"/>
        <v>0</v>
      </c>
      <c r="L885" s="987">
        <f t="shared" si="222"/>
        <v>0</v>
      </c>
      <c r="M885" s="322">
        <f t="shared" si="225"/>
        <v>0</v>
      </c>
      <c r="N885" s="479">
        <f t="shared" si="226"/>
        <v>0</v>
      </c>
    </row>
    <row r="886" spans="2:14" ht="22.5" customHeight="1">
      <c r="B886" s="717"/>
      <c r="C886" s="769" t="s">
        <v>738</v>
      </c>
      <c r="D886" s="770"/>
      <c r="E886" s="771"/>
      <c r="F886" s="722" t="s">
        <v>35</v>
      </c>
      <c r="G886" s="413">
        <v>12</v>
      </c>
      <c r="H886" s="414"/>
      <c r="I886" s="985">
        <f t="shared" si="220"/>
        <v>0</v>
      </c>
      <c r="J886" s="986"/>
      <c r="K886" s="986">
        <f t="shared" si="221"/>
        <v>0</v>
      </c>
      <c r="L886" s="987">
        <f t="shared" si="222"/>
        <v>0</v>
      </c>
      <c r="M886" s="322">
        <f t="shared" si="225"/>
        <v>0</v>
      </c>
      <c r="N886" s="479">
        <f t="shared" si="226"/>
        <v>0</v>
      </c>
    </row>
    <row r="887" spans="2:14" ht="22.5" customHeight="1">
      <c r="B887" s="717"/>
      <c r="C887" s="769" t="s">
        <v>739</v>
      </c>
      <c r="D887" s="770"/>
      <c r="E887" s="771"/>
      <c r="F887" s="722" t="s">
        <v>35</v>
      </c>
      <c r="G887" s="413">
        <v>2</v>
      </c>
      <c r="H887" s="414"/>
      <c r="I887" s="985">
        <f t="shared" si="220"/>
        <v>0</v>
      </c>
      <c r="J887" s="986"/>
      <c r="K887" s="986">
        <f t="shared" si="221"/>
        <v>0</v>
      </c>
      <c r="L887" s="987">
        <f t="shared" si="222"/>
        <v>0</v>
      </c>
      <c r="M887" s="322">
        <f t="shared" si="225"/>
        <v>0</v>
      </c>
      <c r="N887" s="479">
        <f t="shared" si="226"/>
        <v>0</v>
      </c>
    </row>
    <row r="888" spans="2:14" ht="22.5" customHeight="1">
      <c r="B888" s="717"/>
      <c r="C888" s="769" t="s">
        <v>740</v>
      </c>
      <c r="D888" s="770"/>
      <c r="E888" s="771"/>
      <c r="F888" s="722" t="s">
        <v>35</v>
      </c>
      <c r="G888" s="413">
        <v>1</v>
      </c>
      <c r="H888" s="414"/>
      <c r="I888" s="985">
        <f t="shared" si="220"/>
        <v>0</v>
      </c>
      <c r="J888" s="986"/>
      <c r="K888" s="986">
        <f t="shared" si="221"/>
        <v>0</v>
      </c>
      <c r="L888" s="987">
        <f t="shared" si="222"/>
        <v>0</v>
      </c>
      <c r="M888" s="322">
        <f t="shared" si="225"/>
        <v>0</v>
      </c>
      <c r="N888" s="479">
        <f t="shared" si="226"/>
        <v>0</v>
      </c>
    </row>
    <row r="889" spans="2:14" ht="22.5" customHeight="1">
      <c r="B889" s="717">
        <v>1.2</v>
      </c>
      <c r="C889" s="766" t="s">
        <v>1330</v>
      </c>
      <c r="D889" s="767"/>
      <c r="E889" s="768"/>
      <c r="F889" s="722"/>
      <c r="G889" s="413"/>
      <c r="H889" s="414"/>
      <c r="I889" s="985"/>
      <c r="J889" s="986"/>
      <c r="K889" s="986">
        <f t="shared" si="221"/>
        <v>0</v>
      </c>
      <c r="L889" s="987">
        <f t="shared" si="222"/>
        <v>0</v>
      </c>
      <c r="M889" s="322">
        <f t="shared" si="225"/>
        <v>0</v>
      </c>
      <c r="N889" s="479">
        <f t="shared" si="226"/>
        <v>0</v>
      </c>
    </row>
    <row r="890" spans="2:14" ht="22.5" customHeight="1">
      <c r="B890" s="717"/>
      <c r="C890" s="769" t="s">
        <v>733</v>
      </c>
      <c r="D890" s="770"/>
      <c r="E890" s="771"/>
      <c r="F890" s="722" t="s">
        <v>35</v>
      </c>
      <c r="G890" s="413">
        <v>22</v>
      </c>
      <c r="H890" s="414"/>
      <c r="I890" s="985">
        <f>G890*H890</f>
        <v>0</v>
      </c>
      <c r="J890" s="986"/>
      <c r="K890" s="986">
        <f t="shared" si="221"/>
        <v>0</v>
      </c>
      <c r="L890" s="987">
        <f t="shared" si="222"/>
        <v>0</v>
      </c>
      <c r="M890" s="322">
        <f t="shared" si="225"/>
        <v>0</v>
      </c>
      <c r="N890" s="479">
        <f t="shared" si="226"/>
        <v>0</v>
      </c>
    </row>
    <row r="891" spans="2:14" ht="22.5" customHeight="1">
      <c r="B891" s="717"/>
      <c r="C891" s="769" t="s">
        <v>734</v>
      </c>
      <c r="D891" s="770"/>
      <c r="E891" s="771"/>
      <c r="F891" s="722" t="s">
        <v>35</v>
      </c>
      <c r="G891" s="413">
        <v>3</v>
      </c>
      <c r="H891" s="414"/>
      <c r="I891" s="985">
        <f>G891*H891</f>
        <v>0</v>
      </c>
      <c r="J891" s="986"/>
      <c r="K891" s="986">
        <f t="shared" si="221"/>
        <v>0</v>
      </c>
      <c r="L891" s="987">
        <f t="shared" si="222"/>
        <v>0</v>
      </c>
      <c r="M891" s="322">
        <f t="shared" si="225"/>
        <v>0</v>
      </c>
      <c r="N891" s="479">
        <f t="shared" si="226"/>
        <v>0</v>
      </c>
    </row>
    <row r="892" spans="2:14" ht="22.5" customHeight="1">
      <c r="B892" s="717"/>
      <c r="C892" s="769" t="s">
        <v>735</v>
      </c>
      <c r="D892" s="770"/>
      <c r="E892" s="771"/>
      <c r="F892" s="722" t="s">
        <v>35</v>
      </c>
      <c r="G892" s="413">
        <v>3</v>
      </c>
      <c r="H892" s="414"/>
      <c r="I892" s="985">
        <f>G892*H892</f>
        <v>0</v>
      </c>
      <c r="J892" s="986"/>
      <c r="K892" s="986">
        <f t="shared" si="221"/>
        <v>0</v>
      </c>
      <c r="L892" s="987">
        <f t="shared" si="222"/>
        <v>0</v>
      </c>
      <c r="M892" s="322">
        <f t="shared" si="225"/>
        <v>0</v>
      </c>
      <c r="N892" s="479">
        <f t="shared" si="226"/>
        <v>0</v>
      </c>
    </row>
    <row r="893" spans="2:14" ht="22.5" customHeight="1">
      <c r="B893" s="717"/>
      <c r="C893" s="769" t="s">
        <v>736</v>
      </c>
      <c r="D893" s="770"/>
      <c r="E893" s="771"/>
      <c r="F893" s="722" t="s">
        <v>35</v>
      </c>
      <c r="G893" s="413">
        <v>7</v>
      </c>
      <c r="H893" s="414"/>
      <c r="I893" s="985">
        <f>G893*H893</f>
        <v>0</v>
      </c>
      <c r="J893" s="986"/>
      <c r="K893" s="986">
        <f t="shared" si="221"/>
        <v>0</v>
      </c>
      <c r="L893" s="987">
        <f t="shared" si="222"/>
        <v>0</v>
      </c>
      <c r="M893" s="322">
        <f t="shared" si="225"/>
        <v>0</v>
      </c>
      <c r="N893" s="479">
        <f t="shared" si="226"/>
        <v>0</v>
      </c>
    </row>
    <row r="894" spans="2:14" ht="22.5" customHeight="1">
      <c r="B894" s="717"/>
      <c r="C894" s="769" t="s">
        <v>737</v>
      </c>
      <c r="D894" s="770"/>
      <c r="E894" s="771"/>
      <c r="F894" s="722" t="s">
        <v>35</v>
      </c>
      <c r="G894" s="413">
        <v>20</v>
      </c>
      <c r="H894" s="414"/>
      <c r="I894" s="985">
        <f>G894*H894</f>
        <v>0</v>
      </c>
      <c r="J894" s="986"/>
      <c r="K894" s="986">
        <f t="shared" si="221"/>
        <v>0</v>
      </c>
      <c r="L894" s="987">
        <f t="shared" si="222"/>
        <v>0</v>
      </c>
      <c r="M894" s="322">
        <f t="shared" si="225"/>
        <v>0</v>
      </c>
      <c r="N894" s="479">
        <f t="shared" si="226"/>
        <v>0</v>
      </c>
    </row>
    <row r="895" spans="2:14" ht="22.5" customHeight="1">
      <c r="B895" s="717">
        <v>1.3</v>
      </c>
      <c r="C895" s="766" t="s">
        <v>741</v>
      </c>
      <c r="D895" s="767"/>
      <c r="E895" s="768"/>
      <c r="F895" s="722"/>
      <c r="G895" s="413"/>
      <c r="H895" s="414"/>
      <c r="I895" s="985"/>
      <c r="J895" s="986"/>
      <c r="K895" s="986">
        <f t="shared" si="221"/>
        <v>0</v>
      </c>
      <c r="L895" s="987">
        <f t="shared" si="222"/>
        <v>0</v>
      </c>
      <c r="M895" s="322">
        <f t="shared" si="225"/>
        <v>0</v>
      </c>
      <c r="N895" s="479">
        <f t="shared" si="226"/>
        <v>0</v>
      </c>
    </row>
    <row r="896" spans="2:14" ht="22.5" customHeight="1">
      <c r="B896" s="717"/>
      <c r="C896" s="769" t="s">
        <v>735</v>
      </c>
      <c r="D896" s="770"/>
      <c r="E896" s="771"/>
      <c r="F896" s="722" t="s">
        <v>35</v>
      </c>
      <c r="G896" s="413">
        <v>4</v>
      </c>
      <c r="H896" s="414"/>
      <c r="I896" s="985">
        <f>G896*H896</f>
        <v>0</v>
      </c>
      <c r="J896" s="986"/>
      <c r="K896" s="986">
        <f t="shared" si="221"/>
        <v>0</v>
      </c>
      <c r="L896" s="987">
        <f t="shared" si="222"/>
        <v>0</v>
      </c>
      <c r="M896" s="322">
        <f t="shared" si="225"/>
        <v>0</v>
      </c>
      <c r="N896" s="479">
        <f t="shared" si="226"/>
        <v>0</v>
      </c>
    </row>
    <row r="897" spans="2:14" ht="22.5" customHeight="1">
      <c r="B897" s="717"/>
      <c r="C897" s="769" t="s">
        <v>736</v>
      </c>
      <c r="D897" s="770"/>
      <c r="E897" s="771"/>
      <c r="F897" s="722" t="s">
        <v>35</v>
      </c>
      <c r="G897" s="413">
        <v>2</v>
      </c>
      <c r="H897" s="414"/>
      <c r="I897" s="985">
        <f>G897*H897</f>
        <v>0</v>
      </c>
      <c r="J897" s="986"/>
      <c r="K897" s="986">
        <f t="shared" si="221"/>
        <v>0</v>
      </c>
      <c r="L897" s="987">
        <f t="shared" si="222"/>
        <v>0</v>
      </c>
      <c r="M897" s="322">
        <f t="shared" si="225"/>
        <v>0</v>
      </c>
      <c r="N897" s="479">
        <f t="shared" si="226"/>
        <v>0</v>
      </c>
    </row>
    <row r="898" spans="2:14" ht="22.5" customHeight="1">
      <c r="B898" s="717">
        <v>1.4</v>
      </c>
      <c r="C898" s="766" t="s">
        <v>1331</v>
      </c>
      <c r="D898" s="767"/>
      <c r="E898" s="768"/>
      <c r="F898" s="722"/>
      <c r="G898" s="413"/>
      <c r="H898" s="414"/>
      <c r="I898" s="985"/>
      <c r="J898" s="986"/>
      <c r="K898" s="986">
        <f t="shared" si="221"/>
        <v>0</v>
      </c>
      <c r="L898" s="987">
        <f t="shared" si="222"/>
        <v>0</v>
      </c>
      <c r="M898" s="322">
        <f t="shared" si="225"/>
        <v>0</v>
      </c>
      <c r="N898" s="479">
        <f t="shared" si="226"/>
        <v>0</v>
      </c>
    </row>
    <row r="899" spans="2:14" ht="22.5" customHeight="1">
      <c r="B899" s="717"/>
      <c r="C899" s="723" t="s">
        <v>1332</v>
      </c>
      <c r="D899" s="724"/>
      <c r="E899" s="772"/>
      <c r="F899" s="722" t="s">
        <v>35</v>
      </c>
      <c r="G899" s="413">
        <v>3</v>
      </c>
      <c r="H899" s="414"/>
      <c r="I899" s="985">
        <f t="shared" ref="I899:I911" si="227">G899*H899</f>
        <v>0</v>
      </c>
      <c r="J899" s="986"/>
      <c r="K899" s="986">
        <f t="shared" si="221"/>
        <v>0</v>
      </c>
      <c r="L899" s="987">
        <f t="shared" si="222"/>
        <v>0</v>
      </c>
      <c r="M899" s="322">
        <f t="shared" si="225"/>
        <v>0</v>
      </c>
      <c r="N899" s="479">
        <f t="shared" si="226"/>
        <v>0</v>
      </c>
    </row>
    <row r="900" spans="2:14" ht="22.5" customHeight="1">
      <c r="B900" s="717"/>
      <c r="C900" s="723" t="s">
        <v>1333</v>
      </c>
      <c r="D900" s="724"/>
      <c r="E900" s="772"/>
      <c r="F900" s="722" t="s">
        <v>35</v>
      </c>
      <c r="G900" s="413">
        <v>1</v>
      </c>
      <c r="H900" s="414"/>
      <c r="I900" s="985">
        <f>G900*H900</f>
        <v>0</v>
      </c>
      <c r="J900" s="986"/>
      <c r="K900" s="986">
        <f t="shared" si="221"/>
        <v>0</v>
      </c>
      <c r="L900" s="987">
        <f t="shared" si="222"/>
        <v>0</v>
      </c>
      <c r="M900" s="322">
        <f t="shared" si="225"/>
        <v>0</v>
      </c>
      <c r="N900" s="479">
        <f t="shared" si="226"/>
        <v>0</v>
      </c>
    </row>
    <row r="901" spans="2:14" ht="22.5" customHeight="1">
      <c r="B901" s="717">
        <v>1.5</v>
      </c>
      <c r="C901" s="766" t="s">
        <v>1029</v>
      </c>
      <c r="D901" s="724"/>
      <c r="E901" s="772"/>
      <c r="F901" s="722"/>
      <c r="G901" s="413"/>
      <c r="H901" s="414"/>
      <c r="I901" s="985">
        <f>G901*H901</f>
        <v>0</v>
      </c>
      <c r="J901" s="986"/>
      <c r="K901" s="986">
        <f t="shared" si="221"/>
        <v>0</v>
      </c>
      <c r="L901" s="987">
        <f t="shared" si="222"/>
        <v>0</v>
      </c>
      <c r="M901" s="322">
        <f t="shared" si="225"/>
        <v>0</v>
      </c>
      <c r="N901" s="479">
        <f t="shared" si="226"/>
        <v>0</v>
      </c>
    </row>
    <row r="902" spans="2:14" ht="22.5" customHeight="1">
      <c r="B902" s="717"/>
      <c r="C902" s="723" t="s">
        <v>1334</v>
      </c>
      <c r="D902" s="724"/>
      <c r="E902" s="772"/>
      <c r="F902" s="722" t="s">
        <v>35</v>
      </c>
      <c r="G902" s="413">
        <v>1</v>
      </c>
      <c r="H902" s="414"/>
      <c r="I902" s="985">
        <f>G902*H902</f>
        <v>0</v>
      </c>
      <c r="J902" s="986"/>
      <c r="K902" s="986">
        <f t="shared" si="221"/>
        <v>0</v>
      </c>
      <c r="L902" s="987">
        <f t="shared" si="222"/>
        <v>0</v>
      </c>
      <c r="M902" s="322">
        <f t="shared" si="225"/>
        <v>0</v>
      </c>
      <c r="N902" s="479">
        <f t="shared" si="226"/>
        <v>0</v>
      </c>
    </row>
    <row r="903" spans="2:14" ht="22.5" customHeight="1">
      <c r="B903" s="717"/>
      <c r="C903" s="723" t="s">
        <v>1030</v>
      </c>
      <c r="D903" s="724"/>
      <c r="E903" s="772"/>
      <c r="F903" s="722" t="s">
        <v>35</v>
      </c>
      <c r="G903" s="413">
        <v>1</v>
      </c>
      <c r="H903" s="414"/>
      <c r="I903" s="985">
        <f t="shared" si="227"/>
        <v>0</v>
      </c>
      <c r="J903" s="986"/>
      <c r="K903" s="986">
        <f t="shared" si="221"/>
        <v>0</v>
      </c>
      <c r="L903" s="987">
        <f t="shared" si="222"/>
        <v>0</v>
      </c>
      <c r="M903" s="322">
        <f t="shared" si="225"/>
        <v>0</v>
      </c>
      <c r="N903" s="479">
        <f t="shared" si="226"/>
        <v>0</v>
      </c>
    </row>
    <row r="904" spans="2:14" ht="22.5" customHeight="1">
      <c r="B904" s="717"/>
      <c r="C904" s="723" t="s">
        <v>1031</v>
      </c>
      <c r="D904" s="724"/>
      <c r="E904" s="772"/>
      <c r="F904" s="722" t="s">
        <v>35</v>
      </c>
      <c r="G904" s="413">
        <v>1</v>
      </c>
      <c r="H904" s="414"/>
      <c r="I904" s="985">
        <f t="shared" si="227"/>
        <v>0</v>
      </c>
      <c r="J904" s="986"/>
      <c r="K904" s="986">
        <f t="shared" si="221"/>
        <v>0</v>
      </c>
      <c r="L904" s="987">
        <f t="shared" si="222"/>
        <v>0</v>
      </c>
      <c r="M904" s="322">
        <f t="shared" si="225"/>
        <v>0</v>
      </c>
      <c r="N904" s="479">
        <f t="shared" si="226"/>
        <v>0</v>
      </c>
    </row>
    <row r="905" spans="2:14" ht="22.5" customHeight="1">
      <c r="B905" s="717"/>
      <c r="C905" s="723" t="s">
        <v>1335</v>
      </c>
      <c r="D905" s="724"/>
      <c r="E905" s="772"/>
      <c r="F905" s="722" t="s">
        <v>35</v>
      </c>
      <c r="G905" s="413">
        <v>1</v>
      </c>
      <c r="H905" s="414"/>
      <c r="I905" s="985">
        <f t="shared" si="227"/>
        <v>0</v>
      </c>
      <c r="J905" s="986"/>
      <c r="K905" s="986">
        <f t="shared" si="221"/>
        <v>0</v>
      </c>
      <c r="L905" s="987">
        <f t="shared" si="222"/>
        <v>0</v>
      </c>
      <c r="M905" s="322">
        <f t="shared" si="225"/>
        <v>0</v>
      </c>
      <c r="N905" s="479">
        <f t="shared" si="226"/>
        <v>0</v>
      </c>
    </row>
    <row r="906" spans="2:14" ht="22.5" customHeight="1">
      <c r="B906" s="717"/>
      <c r="C906" s="723" t="s">
        <v>1032</v>
      </c>
      <c r="D906" s="724"/>
      <c r="E906" s="772"/>
      <c r="F906" s="722" t="s">
        <v>35</v>
      </c>
      <c r="G906" s="413">
        <v>1</v>
      </c>
      <c r="H906" s="414"/>
      <c r="I906" s="985">
        <f t="shared" si="227"/>
        <v>0</v>
      </c>
      <c r="J906" s="986"/>
      <c r="K906" s="986">
        <f t="shared" si="221"/>
        <v>0</v>
      </c>
      <c r="L906" s="987">
        <f t="shared" si="222"/>
        <v>0</v>
      </c>
      <c r="M906" s="322">
        <f t="shared" si="225"/>
        <v>0</v>
      </c>
      <c r="N906" s="479">
        <f t="shared" si="226"/>
        <v>0</v>
      </c>
    </row>
    <row r="907" spans="2:14" ht="22.5" customHeight="1">
      <c r="B907" s="717"/>
      <c r="C907" s="723" t="s">
        <v>1033</v>
      </c>
      <c r="D907" s="724"/>
      <c r="E907" s="772"/>
      <c r="F907" s="722" t="s">
        <v>35</v>
      </c>
      <c r="G907" s="413">
        <v>1</v>
      </c>
      <c r="H907" s="414"/>
      <c r="I907" s="985">
        <f t="shared" si="227"/>
        <v>0</v>
      </c>
      <c r="J907" s="986"/>
      <c r="K907" s="986">
        <f t="shared" si="221"/>
        <v>0</v>
      </c>
      <c r="L907" s="987">
        <f t="shared" si="222"/>
        <v>0</v>
      </c>
      <c r="M907" s="322">
        <f t="shared" si="225"/>
        <v>0</v>
      </c>
      <c r="N907" s="479">
        <f t="shared" si="226"/>
        <v>0</v>
      </c>
    </row>
    <row r="908" spans="2:14" ht="22.5" customHeight="1">
      <c r="B908" s="717"/>
      <c r="C908" s="723" t="s">
        <v>1034</v>
      </c>
      <c r="D908" s="724"/>
      <c r="E908" s="772"/>
      <c r="F908" s="722" t="s">
        <v>35</v>
      </c>
      <c r="G908" s="413">
        <v>2</v>
      </c>
      <c r="H908" s="414"/>
      <c r="I908" s="985">
        <f t="shared" si="227"/>
        <v>0</v>
      </c>
      <c r="J908" s="986"/>
      <c r="K908" s="986">
        <f t="shared" si="221"/>
        <v>0</v>
      </c>
      <c r="L908" s="987">
        <f t="shared" si="222"/>
        <v>0</v>
      </c>
      <c r="M908" s="322">
        <f t="shared" si="225"/>
        <v>0</v>
      </c>
      <c r="N908" s="479">
        <f t="shared" si="226"/>
        <v>0</v>
      </c>
    </row>
    <row r="909" spans="2:14" ht="22.5" customHeight="1">
      <c r="B909" s="717"/>
      <c r="C909" s="723" t="s">
        <v>1336</v>
      </c>
      <c r="D909" s="724"/>
      <c r="E909" s="772"/>
      <c r="F909" s="722" t="s">
        <v>35</v>
      </c>
      <c r="G909" s="413">
        <v>1</v>
      </c>
      <c r="H909" s="414"/>
      <c r="I909" s="985">
        <f t="shared" si="227"/>
        <v>0</v>
      </c>
      <c r="J909" s="986"/>
      <c r="K909" s="986">
        <f t="shared" si="221"/>
        <v>0</v>
      </c>
      <c r="L909" s="987">
        <f t="shared" si="222"/>
        <v>0</v>
      </c>
      <c r="M909" s="322">
        <f t="shared" si="225"/>
        <v>0</v>
      </c>
      <c r="N909" s="479">
        <f t="shared" si="226"/>
        <v>0</v>
      </c>
    </row>
    <row r="910" spans="2:14" ht="22.5" customHeight="1">
      <c r="B910" s="717"/>
      <c r="C910" s="723" t="s">
        <v>1035</v>
      </c>
      <c r="D910" s="724"/>
      <c r="E910" s="772"/>
      <c r="F910" s="722" t="s">
        <v>35</v>
      </c>
      <c r="G910" s="413">
        <v>2</v>
      </c>
      <c r="H910" s="414"/>
      <c r="I910" s="985">
        <f t="shared" si="227"/>
        <v>0</v>
      </c>
      <c r="J910" s="986"/>
      <c r="K910" s="986">
        <f t="shared" si="221"/>
        <v>0</v>
      </c>
      <c r="L910" s="987">
        <f t="shared" si="222"/>
        <v>0</v>
      </c>
      <c r="M910" s="322">
        <f t="shared" si="225"/>
        <v>0</v>
      </c>
      <c r="N910" s="479">
        <f t="shared" si="226"/>
        <v>0</v>
      </c>
    </row>
    <row r="911" spans="2:14" ht="22.5" customHeight="1">
      <c r="B911" s="717"/>
      <c r="C911" s="723" t="s">
        <v>1036</v>
      </c>
      <c r="D911" s="724"/>
      <c r="E911" s="772"/>
      <c r="F911" s="722" t="s">
        <v>107</v>
      </c>
      <c r="G911" s="415">
        <v>1</v>
      </c>
      <c r="H911" s="414"/>
      <c r="I911" s="985">
        <f t="shared" si="227"/>
        <v>0</v>
      </c>
      <c r="J911" s="986"/>
      <c r="K911" s="986">
        <f t="shared" si="221"/>
        <v>0</v>
      </c>
      <c r="L911" s="987">
        <f t="shared" si="222"/>
        <v>0</v>
      </c>
      <c r="M911" s="322">
        <f t="shared" si="225"/>
        <v>0</v>
      </c>
      <c r="N911" s="479">
        <f t="shared" si="226"/>
        <v>0</v>
      </c>
    </row>
    <row r="912" spans="2:14" ht="22.5" customHeight="1">
      <c r="B912" s="544">
        <v>1.6</v>
      </c>
      <c r="C912" s="773" t="s">
        <v>742</v>
      </c>
      <c r="D912" s="494"/>
      <c r="E912" s="494"/>
      <c r="F912" s="480"/>
      <c r="G912" s="338"/>
      <c r="H912" s="246"/>
      <c r="I912" s="988">
        <f t="shared" ref="I912:I948" si="228">G912*H912</f>
        <v>0</v>
      </c>
      <c r="J912" s="988"/>
      <c r="K912" s="988">
        <f t="shared" ref="K912:K949" si="229">G912*J912</f>
        <v>0</v>
      </c>
      <c r="L912" s="988">
        <f t="shared" ref="L912:L949" si="230">I912+K912</f>
        <v>0</v>
      </c>
      <c r="M912" s="322">
        <f t="shared" si="225"/>
        <v>0</v>
      </c>
      <c r="N912" s="479">
        <f t="shared" si="226"/>
        <v>0</v>
      </c>
    </row>
    <row r="913" spans="2:14" ht="22.5" customHeight="1">
      <c r="B913" s="544"/>
      <c r="C913" s="758" t="s">
        <v>743</v>
      </c>
      <c r="D913" s="759"/>
      <c r="E913" s="759"/>
      <c r="F913" s="480" t="s">
        <v>35</v>
      </c>
      <c r="G913" s="338">
        <v>1</v>
      </c>
      <c r="H913" s="246"/>
      <c r="I913" s="988">
        <f t="shared" si="228"/>
        <v>0</v>
      </c>
      <c r="J913" s="988"/>
      <c r="K913" s="988">
        <f t="shared" si="229"/>
        <v>0</v>
      </c>
      <c r="L913" s="988">
        <f t="shared" si="230"/>
        <v>0</v>
      </c>
      <c r="M913" s="322">
        <f t="shared" si="225"/>
        <v>0</v>
      </c>
      <c r="N913" s="479">
        <f t="shared" si="226"/>
        <v>0</v>
      </c>
    </row>
    <row r="914" spans="2:14" ht="22.5" customHeight="1">
      <c r="B914" s="544"/>
      <c r="C914" s="758" t="s">
        <v>744</v>
      </c>
      <c r="D914" s="759"/>
      <c r="E914" s="759"/>
      <c r="F914" s="480" t="s">
        <v>35</v>
      </c>
      <c r="G914" s="338">
        <v>1</v>
      </c>
      <c r="H914" s="246"/>
      <c r="I914" s="988">
        <f t="shared" si="228"/>
        <v>0</v>
      </c>
      <c r="J914" s="988"/>
      <c r="K914" s="988">
        <f t="shared" si="229"/>
        <v>0</v>
      </c>
      <c r="L914" s="988">
        <f t="shared" si="230"/>
        <v>0</v>
      </c>
      <c r="M914" s="322">
        <f t="shared" si="225"/>
        <v>0</v>
      </c>
      <c r="N914" s="479">
        <f t="shared" si="226"/>
        <v>0</v>
      </c>
    </row>
    <row r="915" spans="2:14" ht="22.5" customHeight="1">
      <c r="B915" s="544"/>
      <c r="C915" s="758" t="s">
        <v>745</v>
      </c>
      <c r="D915" s="759"/>
      <c r="E915" s="759"/>
      <c r="F915" s="480" t="s">
        <v>35</v>
      </c>
      <c r="G915" s="338">
        <v>1</v>
      </c>
      <c r="H915" s="246"/>
      <c r="I915" s="988">
        <f t="shared" si="228"/>
        <v>0</v>
      </c>
      <c r="J915" s="988"/>
      <c r="K915" s="988">
        <f t="shared" si="229"/>
        <v>0</v>
      </c>
      <c r="L915" s="988">
        <f t="shared" si="230"/>
        <v>0</v>
      </c>
      <c r="M915" s="322">
        <f t="shared" si="225"/>
        <v>0</v>
      </c>
      <c r="N915" s="479">
        <f t="shared" si="226"/>
        <v>0</v>
      </c>
    </row>
    <row r="916" spans="2:14" ht="22.5" customHeight="1">
      <c r="B916" s="544"/>
      <c r="C916" s="758" t="s">
        <v>746</v>
      </c>
      <c r="D916" s="759"/>
      <c r="E916" s="759"/>
      <c r="F916" s="480" t="s">
        <v>35</v>
      </c>
      <c r="G916" s="338">
        <v>1</v>
      </c>
      <c r="H916" s="246"/>
      <c r="I916" s="988">
        <f t="shared" si="228"/>
        <v>0</v>
      </c>
      <c r="J916" s="988"/>
      <c r="K916" s="988">
        <f t="shared" si="229"/>
        <v>0</v>
      </c>
      <c r="L916" s="988">
        <f t="shared" si="230"/>
        <v>0</v>
      </c>
      <c r="M916" s="322">
        <f t="shared" si="225"/>
        <v>0</v>
      </c>
      <c r="N916" s="479">
        <f t="shared" si="226"/>
        <v>0</v>
      </c>
    </row>
    <row r="917" spans="2:14" ht="22.5" customHeight="1">
      <c r="B917" s="544"/>
      <c r="C917" s="758" t="s">
        <v>747</v>
      </c>
      <c r="D917" s="759"/>
      <c r="E917" s="759"/>
      <c r="F917" s="480" t="s">
        <v>35</v>
      </c>
      <c r="G917" s="338">
        <v>1</v>
      </c>
      <c r="H917" s="246"/>
      <c r="I917" s="988">
        <f t="shared" si="228"/>
        <v>0</v>
      </c>
      <c r="J917" s="988"/>
      <c r="K917" s="988">
        <f t="shared" si="229"/>
        <v>0</v>
      </c>
      <c r="L917" s="988">
        <f t="shared" si="230"/>
        <v>0</v>
      </c>
      <c r="M917" s="322">
        <f t="shared" si="225"/>
        <v>0</v>
      </c>
      <c r="N917" s="479">
        <f t="shared" si="226"/>
        <v>0</v>
      </c>
    </row>
    <row r="918" spans="2:14" ht="22.5" customHeight="1">
      <c r="B918" s="544"/>
      <c r="C918" s="758" t="s">
        <v>748</v>
      </c>
      <c r="D918" s="759"/>
      <c r="E918" s="759"/>
      <c r="F918" s="480" t="s">
        <v>35</v>
      </c>
      <c r="G918" s="338">
        <v>1</v>
      </c>
      <c r="H918" s="246"/>
      <c r="I918" s="988">
        <f t="shared" si="228"/>
        <v>0</v>
      </c>
      <c r="J918" s="988"/>
      <c r="K918" s="988">
        <f t="shared" si="229"/>
        <v>0</v>
      </c>
      <c r="L918" s="988">
        <f t="shared" si="230"/>
        <v>0</v>
      </c>
      <c r="M918" s="322">
        <f t="shared" si="225"/>
        <v>0</v>
      </c>
      <c r="N918" s="479">
        <f t="shared" si="226"/>
        <v>0</v>
      </c>
    </row>
    <row r="919" spans="2:14" ht="22.5" customHeight="1">
      <c r="B919" s="544"/>
      <c r="C919" s="758" t="s">
        <v>750</v>
      </c>
      <c r="D919" s="759"/>
      <c r="E919" s="759"/>
      <c r="F919" s="480" t="s">
        <v>35</v>
      </c>
      <c r="G919" s="338">
        <v>1</v>
      </c>
      <c r="H919" s="246"/>
      <c r="I919" s="988">
        <f t="shared" si="228"/>
        <v>0</v>
      </c>
      <c r="J919" s="988"/>
      <c r="K919" s="988">
        <f t="shared" si="229"/>
        <v>0</v>
      </c>
      <c r="L919" s="988">
        <f t="shared" si="230"/>
        <v>0</v>
      </c>
      <c r="M919" s="322">
        <f t="shared" si="225"/>
        <v>0</v>
      </c>
      <c r="N919" s="479">
        <f t="shared" si="226"/>
        <v>0</v>
      </c>
    </row>
    <row r="920" spans="2:14" ht="22.5" customHeight="1">
      <c r="B920" s="544"/>
      <c r="C920" s="758" t="s">
        <v>749</v>
      </c>
      <c r="D920" s="759"/>
      <c r="E920" s="759"/>
      <c r="F920" s="480" t="s">
        <v>35</v>
      </c>
      <c r="G920" s="338">
        <v>1</v>
      </c>
      <c r="H920" s="246"/>
      <c r="I920" s="988">
        <f t="shared" si="228"/>
        <v>0</v>
      </c>
      <c r="J920" s="988"/>
      <c r="K920" s="988">
        <f t="shared" si="229"/>
        <v>0</v>
      </c>
      <c r="L920" s="988">
        <f t="shared" si="230"/>
        <v>0</v>
      </c>
      <c r="M920" s="322">
        <f t="shared" si="225"/>
        <v>0</v>
      </c>
      <c r="N920" s="479">
        <f t="shared" si="226"/>
        <v>0</v>
      </c>
    </row>
    <row r="921" spans="2:14" ht="22.5" customHeight="1">
      <c r="B921" s="544"/>
      <c r="C921" s="758" t="s">
        <v>751</v>
      </c>
      <c r="D921" s="759"/>
      <c r="E921" s="494"/>
      <c r="F921" s="480" t="s">
        <v>35</v>
      </c>
      <c r="G921" s="338">
        <v>1</v>
      </c>
      <c r="H921" s="246"/>
      <c r="I921" s="988">
        <f t="shared" si="228"/>
        <v>0</v>
      </c>
      <c r="J921" s="988"/>
      <c r="K921" s="988">
        <f t="shared" si="229"/>
        <v>0</v>
      </c>
      <c r="L921" s="988">
        <f t="shared" si="230"/>
        <v>0</v>
      </c>
      <c r="M921" s="322">
        <f t="shared" si="225"/>
        <v>0</v>
      </c>
      <c r="N921" s="479">
        <f t="shared" si="226"/>
        <v>0</v>
      </c>
    </row>
    <row r="922" spans="2:14" ht="22.5" customHeight="1">
      <c r="B922" s="544"/>
      <c r="C922" s="758" t="s">
        <v>752</v>
      </c>
      <c r="D922" s="759"/>
      <c r="E922" s="494"/>
      <c r="F922" s="480" t="s">
        <v>35</v>
      </c>
      <c r="G922" s="338">
        <v>1</v>
      </c>
      <c r="H922" s="246"/>
      <c r="I922" s="988">
        <f t="shared" si="228"/>
        <v>0</v>
      </c>
      <c r="J922" s="988"/>
      <c r="K922" s="988">
        <f t="shared" si="229"/>
        <v>0</v>
      </c>
      <c r="L922" s="988">
        <f t="shared" si="230"/>
        <v>0</v>
      </c>
      <c r="M922" s="322">
        <f t="shared" si="225"/>
        <v>0</v>
      </c>
      <c r="N922" s="479">
        <f t="shared" si="226"/>
        <v>0</v>
      </c>
    </row>
    <row r="923" spans="2:14" ht="22.5" customHeight="1">
      <c r="B923" s="544"/>
      <c r="C923" s="758" t="s">
        <v>753</v>
      </c>
      <c r="D923" s="759"/>
      <c r="E923" s="494"/>
      <c r="F923" s="480" t="s">
        <v>35</v>
      </c>
      <c r="G923" s="338">
        <v>1</v>
      </c>
      <c r="H923" s="246"/>
      <c r="I923" s="988">
        <f t="shared" si="228"/>
        <v>0</v>
      </c>
      <c r="J923" s="988"/>
      <c r="K923" s="988">
        <f t="shared" si="229"/>
        <v>0</v>
      </c>
      <c r="L923" s="988">
        <f t="shared" si="230"/>
        <v>0</v>
      </c>
      <c r="M923" s="322">
        <f t="shared" si="225"/>
        <v>0</v>
      </c>
      <c r="N923" s="479">
        <f t="shared" si="226"/>
        <v>0</v>
      </c>
    </row>
    <row r="924" spans="2:14" ht="22.5" customHeight="1">
      <c r="B924" s="544"/>
      <c r="C924" s="758" t="s">
        <v>754</v>
      </c>
      <c r="D924" s="759"/>
      <c r="E924" s="494"/>
      <c r="F924" s="480" t="s">
        <v>35</v>
      </c>
      <c r="G924" s="338">
        <v>1</v>
      </c>
      <c r="H924" s="246"/>
      <c r="I924" s="988">
        <f t="shared" si="228"/>
        <v>0</v>
      </c>
      <c r="J924" s="988"/>
      <c r="K924" s="988">
        <f t="shared" si="229"/>
        <v>0</v>
      </c>
      <c r="L924" s="988">
        <f t="shared" si="230"/>
        <v>0</v>
      </c>
      <c r="M924" s="322">
        <f t="shared" si="225"/>
        <v>0</v>
      </c>
      <c r="N924" s="479">
        <f t="shared" si="226"/>
        <v>0</v>
      </c>
    </row>
    <row r="925" spans="2:14" ht="22.5" customHeight="1">
      <c r="B925" s="544"/>
      <c r="C925" s="758" t="s">
        <v>755</v>
      </c>
      <c r="D925" s="759"/>
      <c r="E925" s="494"/>
      <c r="F925" s="480" t="s">
        <v>35</v>
      </c>
      <c r="G925" s="338">
        <v>1</v>
      </c>
      <c r="H925" s="246"/>
      <c r="I925" s="988">
        <f t="shared" si="228"/>
        <v>0</v>
      </c>
      <c r="J925" s="988"/>
      <c r="K925" s="988">
        <f t="shared" si="229"/>
        <v>0</v>
      </c>
      <c r="L925" s="988">
        <f t="shared" si="230"/>
        <v>0</v>
      </c>
      <c r="M925" s="322">
        <f t="shared" si="225"/>
        <v>0</v>
      </c>
      <c r="N925" s="479">
        <f t="shared" si="226"/>
        <v>0</v>
      </c>
    </row>
    <row r="926" spans="2:14" ht="22.5" customHeight="1">
      <c r="B926" s="544"/>
      <c r="C926" s="758" t="s">
        <v>756</v>
      </c>
      <c r="D926" s="759"/>
      <c r="E926" s="494"/>
      <c r="F926" s="480" t="s">
        <v>35</v>
      </c>
      <c r="G926" s="338">
        <v>1</v>
      </c>
      <c r="H926" s="246"/>
      <c r="I926" s="988">
        <f t="shared" si="228"/>
        <v>0</v>
      </c>
      <c r="J926" s="988"/>
      <c r="K926" s="988">
        <f t="shared" si="229"/>
        <v>0</v>
      </c>
      <c r="L926" s="988">
        <f t="shared" si="230"/>
        <v>0</v>
      </c>
      <c r="M926" s="322">
        <f t="shared" si="225"/>
        <v>0</v>
      </c>
      <c r="N926" s="479">
        <f t="shared" si="226"/>
        <v>0</v>
      </c>
    </row>
    <row r="927" spans="2:14" ht="22.5" customHeight="1">
      <c r="B927" s="544"/>
      <c r="C927" s="758" t="s">
        <v>1037</v>
      </c>
      <c r="D927" s="759"/>
      <c r="E927" s="494"/>
      <c r="F927" s="480" t="s">
        <v>107</v>
      </c>
      <c r="G927" s="310">
        <v>1</v>
      </c>
      <c r="H927" s="313"/>
      <c r="I927" s="988">
        <f t="shared" si="228"/>
        <v>0</v>
      </c>
      <c r="J927" s="919"/>
      <c r="K927" s="988">
        <f t="shared" si="229"/>
        <v>0</v>
      </c>
      <c r="L927" s="988">
        <f t="shared" si="230"/>
        <v>0</v>
      </c>
      <c r="M927" s="322">
        <f t="shared" si="225"/>
        <v>0</v>
      </c>
      <c r="N927" s="479">
        <f t="shared" si="226"/>
        <v>0</v>
      </c>
    </row>
    <row r="928" spans="2:14" ht="22.5" customHeight="1">
      <c r="B928" s="544">
        <v>1.7</v>
      </c>
      <c r="C928" s="554" t="s">
        <v>762</v>
      </c>
      <c r="D928" s="626"/>
      <c r="E928" s="774"/>
      <c r="F928" s="544" t="s">
        <v>35</v>
      </c>
      <c r="G928" s="250">
        <v>1</v>
      </c>
      <c r="H928" s="339"/>
      <c r="I928" s="988">
        <f t="shared" si="228"/>
        <v>0</v>
      </c>
      <c r="J928" s="989"/>
      <c r="K928" s="988">
        <f t="shared" si="229"/>
        <v>0</v>
      </c>
      <c r="L928" s="988">
        <f t="shared" si="230"/>
        <v>0</v>
      </c>
      <c r="M928" s="322">
        <f t="shared" si="225"/>
        <v>0</v>
      </c>
      <c r="N928" s="479">
        <f t="shared" si="226"/>
        <v>0</v>
      </c>
    </row>
    <row r="929" spans="2:14" ht="22.5" customHeight="1">
      <c r="B929" s="544">
        <v>1.8</v>
      </c>
      <c r="C929" s="554" t="s">
        <v>763</v>
      </c>
      <c r="D929" s="626"/>
      <c r="E929" s="774"/>
      <c r="F929" s="544" t="s">
        <v>35</v>
      </c>
      <c r="G929" s="250">
        <v>3</v>
      </c>
      <c r="H929" s="339"/>
      <c r="I929" s="988">
        <f t="shared" si="228"/>
        <v>0</v>
      </c>
      <c r="J929" s="989"/>
      <c r="K929" s="988">
        <f t="shared" si="229"/>
        <v>0</v>
      </c>
      <c r="L929" s="988">
        <f t="shared" si="230"/>
        <v>0</v>
      </c>
      <c r="M929" s="322">
        <f t="shared" si="225"/>
        <v>0</v>
      </c>
      <c r="N929" s="479">
        <f t="shared" si="226"/>
        <v>0</v>
      </c>
    </row>
    <row r="930" spans="2:14" ht="22.5" customHeight="1">
      <c r="B930" s="775">
        <v>2</v>
      </c>
      <c r="C930" s="776" t="s">
        <v>1337</v>
      </c>
      <c r="D930" s="723"/>
      <c r="E930" s="724"/>
      <c r="F930" s="598"/>
      <c r="G930" s="416"/>
      <c r="H930" s="417"/>
      <c r="I930" s="990">
        <f t="shared" si="228"/>
        <v>0</v>
      </c>
      <c r="J930" s="991"/>
      <c r="K930" s="986">
        <f t="shared" si="229"/>
        <v>0</v>
      </c>
      <c r="L930" s="987">
        <f t="shared" si="230"/>
        <v>0</v>
      </c>
      <c r="M930" s="322">
        <f t="shared" si="225"/>
        <v>0</v>
      </c>
      <c r="N930" s="479">
        <f t="shared" si="226"/>
        <v>0</v>
      </c>
    </row>
    <row r="931" spans="2:14" ht="22.5" customHeight="1">
      <c r="B931" s="717">
        <v>2.1</v>
      </c>
      <c r="C931" s="718" t="s">
        <v>1338</v>
      </c>
      <c r="D931" s="777"/>
      <c r="E931" s="778"/>
      <c r="F931" s="717" t="s">
        <v>35</v>
      </c>
      <c r="G931" s="418">
        <v>1</v>
      </c>
      <c r="H931" s="419"/>
      <c r="I931" s="990">
        <f t="shared" si="228"/>
        <v>0</v>
      </c>
      <c r="J931" s="990"/>
      <c r="K931" s="986">
        <f t="shared" si="229"/>
        <v>0</v>
      </c>
      <c r="L931" s="987">
        <f t="shared" si="230"/>
        <v>0</v>
      </c>
      <c r="M931" s="322">
        <f t="shared" si="225"/>
        <v>0</v>
      </c>
      <c r="N931" s="479">
        <f t="shared" si="226"/>
        <v>0</v>
      </c>
    </row>
    <row r="932" spans="2:14" ht="22.5" customHeight="1">
      <c r="B932" s="764">
        <v>3</v>
      </c>
      <c r="C932" s="765" t="s">
        <v>237</v>
      </c>
      <c r="D932" s="758"/>
      <c r="E932" s="759"/>
      <c r="F932" s="458"/>
      <c r="G932" s="335"/>
      <c r="H932" s="336"/>
      <c r="I932" s="988">
        <f t="shared" si="228"/>
        <v>0</v>
      </c>
      <c r="J932" s="992"/>
      <c r="K932" s="988">
        <f t="shared" si="229"/>
        <v>0</v>
      </c>
      <c r="L932" s="988">
        <f t="shared" si="230"/>
        <v>0</v>
      </c>
      <c r="M932" s="322">
        <f t="shared" si="225"/>
        <v>0</v>
      </c>
      <c r="N932" s="479">
        <f t="shared" si="226"/>
        <v>0</v>
      </c>
    </row>
    <row r="933" spans="2:14" ht="22.5" customHeight="1">
      <c r="B933" s="779">
        <v>3.1</v>
      </c>
      <c r="C933" s="780" t="s">
        <v>238</v>
      </c>
      <c r="D933" s="758"/>
      <c r="E933" s="759"/>
      <c r="F933" s="781"/>
      <c r="G933" s="335"/>
      <c r="H933" s="337"/>
      <c r="I933" s="988">
        <f t="shared" si="228"/>
        <v>0</v>
      </c>
      <c r="J933" s="981"/>
      <c r="K933" s="988">
        <f t="shared" si="229"/>
        <v>0</v>
      </c>
      <c r="L933" s="988">
        <f t="shared" si="230"/>
        <v>0</v>
      </c>
      <c r="M933" s="322">
        <f t="shared" si="225"/>
        <v>0</v>
      </c>
      <c r="N933" s="479">
        <f t="shared" si="226"/>
        <v>0</v>
      </c>
    </row>
    <row r="934" spans="2:14" ht="22.5" customHeight="1">
      <c r="B934" s="779"/>
      <c r="C934" s="758" t="s">
        <v>764</v>
      </c>
      <c r="D934" s="759"/>
      <c r="E934" s="759"/>
      <c r="F934" s="781" t="s">
        <v>103</v>
      </c>
      <c r="G934" s="335">
        <v>362</v>
      </c>
      <c r="H934" s="337"/>
      <c r="I934" s="988">
        <f t="shared" si="228"/>
        <v>0</v>
      </c>
      <c r="J934" s="981"/>
      <c r="K934" s="988">
        <f t="shared" si="229"/>
        <v>0</v>
      </c>
      <c r="L934" s="988">
        <f t="shared" si="230"/>
        <v>0</v>
      </c>
      <c r="M934" s="322">
        <f t="shared" si="225"/>
        <v>0</v>
      </c>
      <c r="N934" s="479">
        <f t="shared" si="226"/>
        <v>0</v>
      </c>
    </row>
    <row r="935" spans="2:14" ht="22.5" customHeight="1">
      <c r="B935" s="779"/>
      <c r="C935" s="758" t="s">
        <v>239</v>
      </c>
      <c r="D935" s="759"/>
      <c r="E935" s="759"/>
      <c r="F935" s="781" t="s">
        <v>103</v>
      </c>
      <c r="G935" s="335">
        <v>830</v>
      </c>
      <c r="H935" s="337"/>
      <c r="I935" s="988">
        <f t="shared" si="228"/>
        <v>0</v>
      </c>
      <c r="J935" s="981"/>
      <c r="K935" s="988">
        <f t="shared" si="229"/>
        <v>0</v>
      </c>
      <c r="L935" s="988">
        <f t="shared" si="230"/>
        <v>0</v>
      </c>
      <c r="M935" s="322">
        <f t="shared" si="225"/>
        <v>0</v>
      </c>
      <c r="N935" s="479">
        <f t="shared" si="226"/>
        <v>0</v>
      </c>
    </row>
    <row r="936" spans="2:14" ht="22.5" customHeight="1">
      <c r="B936" s="779"/>
      <c r="C936" s="758" t="s">
        <v>240</v>
      </c>
      <c r="D936" s="759"/>
      <c r="E936" s="759"/>
      <c r="F936" s="781" t="s">
        <v>103</v>
      </c>
      <c r="G936" s="335">
        <v>576</v>
      </c>
      <c r="H936" s="337"/>
      <c r="I936" s="988">
        <f t="shared" si="228"/>
        <v>0</v>
      </c>
      <c r="J936" s="981"/>
      <c r="K936" s="988">
        <f t="shared" si="229"/>
        <v>0</v>
      </c>
      <c r="L936" s="988">
        <f t="shared" si="230"/>
        <v>0</v>
      </c>
      <c r="M936" s="322">
        <f t="shared" si="225"/>
        <v>0</v>
      </c>
      <c r="N936" s="479">
        <f t="shared" si="226"/>
        <v>0</v>
      </c>
    </row>
    <row r="937" spans="2:14" ht="22.5" customHeight="1">
      <c r="B937" s="779"/>
      <c r="C937" s="758" t="s">
        <v>241</v>
      </c>
      <c r="D937" s="759"/>
      <c r="E937" s="759"/>
      <c r="F937" s="781" t="s">
        <v>103</v>
      </c>
      <c r="G937" s="335">
        <v>599</v>
      </c>
      <c r="H937" s="337"/>
      <c r="I937" s="988">
        <f t="shared" si="228"/>
        <v>0</v>
      </c>
      <c r="J937" s="981"/>
      <c r="K937" s="988">
        <f t="shared" si="229"/>
        <v>0</v>
      </c>
      <c r="L937" s="988">
        <f t="shared" si="230"/>
        <v>0</v>
      </c>
      <c r="M937" s="322">
        <f t="shared" si="225"/>
        <v>0</v>
      </c>
      <c r="N937" s="479">
        <f t="shared" si="226"/>
        <v>0</v>
      </c>
    </row>
    <row r="938" spans="2:14" ht="22.5" customHeight="1">
      <c r="B938" s="779"/>
      <c r="C938" s="758" t="s">
        <v>242</v>
      </c>
      <c r="D938" s="759"/>
      <c r="E938" s="759"/>
      <c r="F938" s="781" t="s">
        <v>103</v>
      </c>
      <c r="G938" s="335">
        <v>651</v>
      </c>
      <c r="H938" s="337"/>
      <c r="I938" s="988">
        <f t="shared" si="228"/>
        <v>0</v>
      </c>
      <c r="J938" s="981"/>
      <c r="K938" s="988">
        <f t="shared" si="229"/>
        <v>0</v>
      </c>
      <c r="L938" s="988">
        <f t="shared" si="230"/>
        <v>0</v>
      </c>
      <c r="M938" s="322">
        <f t="shared" si="225"/>
        <v>0</v>
      </c>
      <c r="N938" s="479">
        <f t="shared" si="226"/>
        <v>0</v>
      </c>
    </row>
    <row r="939" spans="2:14" ht="22.5" customHeight="1">
      <c r="B939" s="779"/>
      <c r="C939" s="758" t="s">
        <v>243</v>
      </c>
      <c r="D939" s="759"/>
      <c r="E939" s="759"/>
      <c r="F939" s="781" t="s">
        <v>103</v>
      </c>
      <c r="G939" s="335">
        <v>110</v>
      </c>
      <c r="H939" s="337"/>
      <c r="I939" s="988">
        <f t="shared" si="228"/>
        <v>0</v>
      </c>
      <c r="J939" s="981"/>
      <c r="K939" s="988">
        <f t="shared" si="229"/>
        <v>0</v>
      </c>
      <c r="L939" s="988">
        <f t="shared" si="230"/>
        <v>0</v>
      </c>
      <c r="M939" s="322">
        <f t="shared" si="225"/>
        <v>0</v>
      </c>
      <c r="N939" s="479">
        <f t="shared" si="226"/>
        <v>0</v>
      </c>
    </row>
    <row r="940" spans="2:14" ht="22.5" customHeight="1">
      <c r="B940" s="779"/>
      <c r="C940" s="758" t="s">
        <v>244</v>
      </c>
      <c r="D940" s="759"/>
      <c r="E940" s="759"/>
      <c r="F940" s="781" t="s">
        <v>103</v>
      </c>
      <c r="G940" s="335">
        <v>308</v>
      </c>
      <c r="H940" s="337"/>
      <c r="I940" s="988">
        <f t="shared" si="228"/>
        <v>0</v>
      </c>
      <c r="J940" s="981"/>
      <c r="K940" s="988">
        <f t="shared" si="229"/>
        <v>0</v>
      </c>
      <c r="L940" s="988">
        <f t="shared" si="230"/>
        <v>0</v>
      </c>
      <c r="M940" s="322">
        <f t="shared" ref="M940:M946" si="231">SUM(I940+K940)</f>
        <v>0</v>
      </c>
      <c r="N940" s="479">
        <f t="shared" ref="N940:N946" si="232">(H940+J940)*G940</f>
        <v>0</v>
      </c>
    </row>
    <row r="941" spans="2:14" ht="22.5" customHeight="1">
      <c r="B941" s="779"/>
      <c r="C941" s="758" t="s">
        <v>245</v>
      </c>
      <c r="D941" s="759"/>
      <c r="E941" s="759"/>
      <c r="F941" s="781" t="s">
        <v>103</v>
      </c>
      <c r="G941" s="335">
        <v>162</v>
      </c>
      <c r="H941" s="337"/>
      <c r="I941" s="988">
        <f t="shared" si="228"/>
        <v>0</v>
      </c>
      <c r="J941" s="981"/>
      <c r="K941" s="988">
        <f t="shared" si="229"/>
        <v>0</v>
      </c>
      <c r="L941" s="988">
        <f t="shared" si="230"/>
        <v>0</v>
      </c>
      <c r="M941" s="322">
        <f t="shared" si="231"/>
        <v>0</v>
      </c>
      <c r="N941" s="479">
        <f t="shared" si="232"/>
        <v>0</v>
      </c>
    </row>
    <row r="942" spans="2:14" ht="22.5" customHeight="1">
      <c r="B942" s="779"/>
      <c r="C942" s="758" t="s">
        <v>246</v>
      </c>
      <c r="D942" s="759"/>
      <c r="E942" s="759"/>
      <c r="F942" s="781" t="s">
        <v>103</v>
      </c>
      <c r="G942" s="335">
        <v>546</v>
      </c>
      <c r="H942" s="337"/>
      <c r="I942" s="988">
        <f t="shared" si="228"/>
        <v>0</v>
      </c>
      <c r="J942" s="981"/>
      <c r="K942" s="988">
        <f t="shared" si="229"/>
        <v>0</v>
      </c>
      <c r="L942" s="988">
        <f t="shared" si="230"/>
        <v>0</v>
      </c>
      <c r="M942" s="322">
        <f t="shared" si="231"/>
        <v>0</v>
      </c>
      <c r="N942" s="479">
        <f t="shared" si="232"/>
        <v>0</v>
      </c>
    </row>
    <row r="943" spans="2:14" ht="22.5" customHeight="1">
      <c r="B943" s="779"/>
      <c r="C943" s="646" t="s">
        <v>1038</v>
      </c>
      <c r="D943" s="759"/>
      <c r="E943" s="759"/>
      <c r="F943" s="781" t="s">
        <v>107</v>
      </c>
      <c r="G943" s="340">
        <v>1</v>
      </c>
      <c r="H943" s="311"/>
      <c r="I943" s="988">
        <f t="shared" si="228"/>
        <v>0</v>
      </c>
      <c r="J943" s="914"/>
      <c r="K943" s="988">
        <f t="shared" si="229"/>
        <v>0</v>
      </c>
      <c r="L943" s="988">
        <f t="shared" si="230"/>
        <v>0</v>
      </c>
      <c r="M943" s="322">
        <f t="shared" si="231"/>
        <v>0</v>
      </c>
      <c r="N943" s="479">
        <f t="shared" si="232"/>
        <v>0</v>
      </c>
    </row>
    <row r="944" spans="2:14" ht="22.5" customHeight="1">
      <c r="B944" s="779"/>
      <c r="C944" s="646" t="s">
        <v>1039</v>
      </c>
      <c r="D944" s="759"/>
      <c r="E944" s="759"/>
      <c r="F944" s="781" t="s">
        <v>107</v>
      </c>
      <c r="G944" s="340">
        <v>1</v>
      </c>
      <c r="H944" s="311"/>
      <c r="I944" s="988">
        <f t="shared" si="228"/>
        <v>0</v>
      </c>
      <c r="J944" s="914"/>
      <c r="K944" s="988">
        <f t="shared" si="229"/>
        <v>0</v>
      </c>
      <c r="L944" s="988">
        <f t="shared" si="230"/>
        <v>0</v>
      </c>
      <c r="M944" s="322">
        <f t="shared" si="231"/>
        <v>0</v>
      </c>
      <c r="N944" s="479">
        <f t="shared" si="232"/>
        <v>0</v>
      </c>
    </row>
    <row r="945" spans="2:14" ht="22.5" customHeight="1">
      <c r="B945" s="779"/>
      <c r="C945" s="758" t="s">
        <v>1040</v>
      </c>
      <c r="D945" s="759"/>
      <c r="E945" s="759"/>
      <c r="F945" s="781" t="s">
        <v>35</v>
      </c>
      <c r="G945" s="341">
        <v>165</v>
      </c>
      <c r="H945" s="336"/>
      <c r="I945" s="988">
        <f t="shared" si="228"/>
        <v>0</v>
      </c>
      <c r="J945" s="981"/>
      <c r="K945" s="988">
        <f t="shared" si="229"/>
        <v>0</v>
      </c>
      <c r="L945" s="988">
        <f t="shared" si="230"/>
        <v>0</v>
      </c>
      <c r="M945" s="322">
        <f t="shared" si="231"/>
        <v>0</v>
      </c>
      <c r="N945" s="479">
        <f t="shared" si="232"/>
        <v>0</v>
      </c>
    </row>
    <row r="946" spans="2:14" ht="22.5" customHeight="1">
      <c r="B946" s="779">
        <v>3.2</v>
      </c>
      <c r="C946" s="780" t="s">
        <v>247</v>
      </c>
      <c r="D946" s="758"/>
      <c r="E946" s="759"/>
      <c r="F946" s="458"/>
      <c r="G946" s="335"/>
      <c r="H946" s="336"/>
      <c r="I946" s="988">
        <f t="shared" si="228"/>
        <v>0</v>
      </c>
      <c r="J946" s="981"/>
      <c r="K946" s="988">
        <f t="shared" si="229"/>
        <v>0</v>
      </c>
      <c r="L946" s="988">
        <f t="shared" si="230"/>
        <v>0</v>
      </c>
      <c r="M946" s="322">
        <f t="shared" si="231"/>
        <v>0</v>
      </c>
      <c r="N946" s="479">
        <f t="shared" si="232"/>
        <v>0</v>
      </c>
    </row>
    <row r="947" spans="2:14" ht="22.5" customHeight="1">
      <c r="B947" s="779"/>
      <c r="C947" s="758" t="s">
        <v>248</v>
      </c>
      <c r="D947" s="759"/>
      <c r="E947" s="759"/>
      <c r="F947" s="781" t="s">
        <v>103</v>
      </c>
      <c r="G947" s="335">
        <f>G934</f>
        <v>362</v>
      </c>
      <c r="H947" s="336"/>
      <c r="I947" s="988">
        <f t="shared" si="228"/>
        <v>0</v>
      </c>
      <c r="J947" s="981"/>
      <c r="K947" s="988">
        <f t="shared" si="229"/>
        <v>0</v>
      </c>
      <c r="L947" s="988">
        <f t="shared" si="230"/>
        <v>0</v>
      </c>
      <c r="M947" s="322">
        <f t="shared" ref="M947:M949" si="233">SUM(I947+K947)</f>
        <v>0</v>
      </c>
      <c r="N947" s="479">
        <f t="shared" ref="N947:N949" si="234">(H947+J947)*G947</f>
        <v>0</v>
      </c>
    </row>
    <row r="948" spans="2:14" ht="22.5" customHeight="1">
      <c r="B948" s="779"/>
      <c r="C948" s="758" t="s">
        <v>249</v>
      </c>
      <c r="D948" s="759"/>
      <c r="E948" s="759"/>
      <c r="F948" s="781" t="s">
        <v>103</v>
      </c>
      <c r="G948" s="335">
        <f t="shared" ref="G948:G955" si="235">G935</f>
        <v>830</v>
      </c>
      <c r="H948" s="336"/>
      <c r="I948" s="988">
        <f t="shared" si="228"/>
        <v>0</v>
      </c>
      <c r="J948" s="981"/>
      <c r="K948" s="988">
        <f t="shared" si="229"/>
        <v>0</v>
      </c>
      <c r="L948" s="988">
        <f t="shared" si="230"/>
        <v>0</v>
      </c>
      <c r="M948" s="322">
        <f t="shared" si="233"/>
        <v>0</v>
      </c>
      <c r="N948" s="479">
        <f t="shared" si="234"/>
        <v>0</v>
      </c>
    </row>
    <row r="949" spans="2:14" ht="22.5" customHeight="1">
      <c r="B949" s="779"/>
      <c r="C949" s="758" t="s">
        <v>250</v>
      </c>
      <c r="D949" s="759"/>
      <c r="E949" s="759"/>
      <c r="F949" s="781" t="s">
        <v>103</v>
      </c>
      <c r="G949" s="335">
        <f t="shared" si="235"/>
        <v>576</v>
      </c>
      <c r="H949" s="336"/>
      <c r="I949" s="988">
        <f t="shared" ref="I949:I1012" si="236">G949*H949</f>
        <v>0</v>
      </c>
      <c r="J949" s="981"/>
      <c r="K949" s="988">
        <f t="shared" si="229"/>
        <v>0</v>
      </c>
      <c r="L949" s="988">
        <f t="shared" si="230"/>
        <v>0</v>
      </c>
      <c r="M949" s="322">
        <f t="shared" si="233"/>
        <v>0</v>
      </c>
      <c r="N949" s="479">
        <f t="shared" si="234"/>
        <v>0</v>
      </c>
    </row>
    <row r="950" spans="2:14" ht="22.5" customHeight="1">
      <c r="B950" s="779"/>
      <c r="C950" s="758" t="s">
        <v>251</v>
      </c>
      <c r="D950" s="759"/>
      <c r="E950" s="759"/>
      <c r="F950" s="781" t="s">
        <v>103</v>
      </c>
      <c r="G950" s="335">
        <f t="shared" si="235"/>
        <v>599</v>
      </c>
      <c r="H950" s="336"/>
      <c r="I950" s="988">
        <f t="shared" si="236"/>
        <v>0</v>
      </c>
      <c r="J950" s="981"/>
      <c r="K950" s="988">
        <f t="shared" ref="K950:K1013" si="237">G950*J950</f>
        <v>0</v>
      </c>
      <c r="L950" s="988">
        <f t="shared" ref="L950:L1013" si="238">I950+K950</f>
        <v>0</v>
      </c>
      <c r="M950" s="322">
        <f t="shared" ref="M950:M1013" si="239">SUM(I950+K950)</f>
        <v>0</v>
      </c>
      <c r="N950" s="479">
        <f t="shared" ref="N950:N1013" si="240">(H950+J950)*G950</f>
        <v>0</v>
      </c>
    </row>
    <row r="951" spans="2:14" ht="22.5" customHeight="1">
      <c r="B951" s="779"/>
      <c r="C951" s="758" t="s">
        <v>252</v>
      </c>
      <c r="D951" s="759"/>
      <c r="E951" s="759"/>
      <c r="F951" s="781" t="s">
        <v>103</v>
      </c>
      <c r="G951" s="335">
        <f t="shared" si="235"/>
        <v>651</v>
      </c>
      <c r="H951" s="336"/>
      <c r="I951" s="988">
        <f t="shared" si="236"/>
        <v>0</v>
      </c>
      <c r="J951" s="981"/>
      <c r="K951" s="988">
        <f t="shared" si="237"/>
        <v>0</v>
      </c>
      <c r="L951" s="988">
        <f t="shared" si="238"/>
        <v>0</v>
      </c>
      <c r="M951" s="322">
        <f t="shared" si="239"/>
        <v>0</v>
      </c>
      <c r="N951" s="479">
        <f t="shared" si="240"/>
        <v>0</v>
      </c>
    </row>
    <row r="952" spans="2:14" ht="22.5" customHeight="1">
      <c r="B952" s="779"/>
      <c r="C952" s="758" t="s">
        <v>253</v>
      </c>
      <c r="D952" s="759"/>
      <c r="E952" s="759"/>
      <c r="F952" s="781" t="s">
        <v>103</v>
      </c>
      <c r="G952" s="335">
        <f t="shared" si="235"/>
        <v>110</v>
      </c>
      <c r="H952" s="336"/>
      <c r="I952" s="988">
        <f t="shared" si="236"/>
        <v>0</v>
      </c>
      <c r="J952" s="981"/>
      <c r="K952" s="988">
        <f t="shared" si="237"/>
        <v>0</v>
      </c>
      <c r="L952" s="988">
        <f t="shared" si="238"/>
        <v>0</v>
      </c>
      <c r="M952" s="322">
        <f t="shared" si="239"/>
        <v>0</v>
      </c>
      <c r="N952" s="479">
        <f t="shared" si="240"/>
        <v>0</v>
      </c>
    </row>
    <row r="953" spans="2:14" ht="22.5" customHeight="1">
      <c r="B953" s="779"/>
      <c r="C953" s="758" t="s">
        <v>254</v>
      </c>
      <c r="D953" s="759"/>
      <c r="E953" s="759"/>
      <c r="F953" s="781" t="s">
        <v>103</v>
      </c>
      <c r="G953" s="335">
        <f t="shared" si="235"/>
        <v>308</v>
      </c>
      <c r="H953" s="336"/>
      <c r="I953" s="988">
        <f t="shared" si="236"/>
        <v>0</v>
      </c>
      <c r="J953" s="981"/>
      <c r="K953" s="988">
        <f t="shared" si="237"/>
        <v>0</v>
      </c>
      <c r="L953" s="988">
        <f t="shared" si="238"/>
        <v>0</v>
      </c>
      <c r="M953" s="322">
        <f t="shared" si="239"/>
        <v>0</v>
      </c>
      <c r="N953" s="479">
        <f t="shared" si="240"/>
        <v>0</v>
      </c>
    </row>
    <row r="954" spans="2:14" ht="22.5" customHeight="1">
      <c r="B954" s="779"/>
      <c r="C954" s="758" t="s">
        <v>255</v>
      </c>
      <c r="D954" s="759"/>
      <c r="E954" s="759"/>
      <c r="F954" s="781" t="s">
        <v>103</v>
      </c>
      <c r="G954" s="335">
        <f t="shared" si="235"/>
        <v>162</v>
      </c>
      <c r="H954" s="336"/>
      <c r="I954" s="988">
        <f t="shared" si="236"/>
        <v>0</v>
      </c>
      <c r="J954" s="981"/>
      <c r="K954" s="988">
        <f t="shared" si="237"/>
        <v>0</v>
      </c>
      <c r="L954" s="988">
        <f t="shared" si="238"/>
        <v>0</v>
      </c>
      <c r="M954" s="322">
        <f t="shared" si="239"/>
        <v>0</v>
      </c>
      <c r="N954" s="479">
        <f t="shared" si="240"/>
        <v>0</v>
      </c>
    </row>
    <row r="955" spans="2:14" ht="22.5" customHeight="1">
      <c r="B955" s="779"/>
      <c r="C955" s="758" t="s">
        <v>256</v>
      </c>
      <c r="D955" s="759"/>
      <c r="E955" s="759"/>
      <c r="F955" s="781" t="s">
        <v>103</v>
      </c>
      <c r="G955" s="335">
        <f t="shared" si="235"/>
        <v>546</v>
      </c>
      <c r="H955" s="336"/>
      <c r="I955" s="988">
        <f t="shared" si="236"/>
        <v>0</v>
      </c>
      <c r="J955" s="981"/>
      <c r="K955" s="988">
        <f t="shared" si="237"/>
        <v>0</v>
      </c>
      <c r="L955" s="988">
        <f t="shared" si="238"/>
        <v>0</v>
      </c>
      <c r="M955" s="322">
        <f t="shared" si="239"/>
        <v>0</v>
      </c>
      <c r="N955" s="479">
        <f t="shared" si="240"/>
        <v>0</v>
      </c>
    </row>
    <row r="956" spans="2:14" ht="22.5" customHeight="1">
      <c r="B956" s="779"/>
      <c r="C956" s="758" t="s">
        <v>1041</v>
      </c>
      <c r="D956" s="759"/>
      <c r="E956" s="759"/>
      <c r="F956" s="781" t="s">
        <v>107</v>
      </c>
      <c r="G956" s="285">
        <v>1</v>
      </c>
      <c r="H956" s="311"/>
      <c r="I956" s="988">
        <f t="shared" si="236"/>
        <v>0</v>
      </c>
      <c r="J956" s="914"/>
      <c r="K956" s="988">
        <f t="shared" si="237"/>
        <v>0</v>
      </c>
      <c r="L956" s="988">
        <f t="shared" si="238"/>
        <v>0</v>
      </c>
      <c r="M956" s="322">
        <f t="shared" si="239"/>
        <v>0</v>
      </c>
      <c r="N956" s="479">
        <f t="shared" si="240"/>
        <v>0</v>
      </c>
    </row>
    <row r="957" spans="2:14" ht="22.5" customHeight="1">
      <c r="B957" s="781">
        <v>3.3</v>
      </c>
      <c r="C957" s="780" t="s">
        <v>260</v>
      </c>
      <c r="D957" s="758"/>
      <c r="E957" s="759"/>
      <c r="F957" s="781" t="s">
        <v>261</v>
      </c>
      <c r="G957" s="335">
        <v>368</v>
      </c>
      <c r="H957" s="342"/>
      <c r="I957" s="988">
        <f t="shared" si="236"/>
        <v>0</v>
      </c>
      <c r="J957" s="981"/>
      <c r="K957" s="988">
        <f t="shared" si="237"/>
        <v>0</v>
      </c>
      <c r="L957" s="988">
        <f t="shared" si="238"/>
        <v>0</v>
      </c>
      <c r="M957" s="322">
        <f t="shared" si="239"/>
        <v>0</v>
      </c>
      <c r="N957" s="479">
        <f t="shared" si="240"/>
        <v>0</v>
      </c>
    </row>
    <row r="958" spans="2:14" ht="22.5" customHeight="1">
      <c r="B958" s="764">
        <v>4</v>
      </c>
      <c r="C958" s="765" t="s">
        <v>257</v>
      </c>
      <c r="D958" s="782"/>
      <c r="E958" s="759"/>
      <c r="F958" s="458"/>
      <c r="G958" s="335"/>
      <c r="H958" s="336"/>
      <c r="I958" s="988">
        <f t="shared" si="236"/>
        <v>0</v>
      </c>
      <c r="J958" s="982"/>
      <c r="K958" s="988">
        <f t="shared" si="237"/>
        <v>0</v>
      </c>
      <c r="L958" s="988">
        <f t="shared" si="238"/>
        <v>0</v>
      </c>
      <c r="M958" s="322">
        <f t="shared" si="239"/>
        <v>0</v>
      </c>
      <c r="N958" s="479">
        <f t="shared" si="240"/>
        <v>0</v>
      </c>
    </row>
    <row r="959" spans="2:14" ht="22.5" customHeight="1">
      <c r="B959" s="544">
        <v>4.0999999999999996</v>
      </c>
      <c r="C959" s="545" t="s">
        <v>1042</v>
      </c>
      <c r="D959" s="759"/>
      <c r="E959" s="759"/>
      <c r="F959" s="544"/>
      <c r="G959" s="250"/>
      <c r="H959" s="343"/>
      <c r="I959" s="988">
        <f t="shared" si="236"/>
        <v>0</v>
      </c>
      <c r="J959" s="988"/>
      <c r="K959" s="988">
        <f t="shared" si="237"/>
        <v>0</v>
      </c>
      <c r="L959" s="988">
        <f t="shared" si="238"/>
        <v>0</v>
      </c>
      <c r="M959" s="322">
        <f t="shared" si="239"/>
        <v>0</v>
      </c>
      <c r="N959" s="479">
        <f t="shared" si="240"/>
        <v>0</v>
      </c>
    </row>
    <row r="960" spans="2:14" ht="22.5" customHeight="1">
      <c r="B960" s="544"/>
      <c r="C960" s="545" t="s">
        <v>1043</v>
      </c>
      <c r="D960" s="759"/>
      <c r="E960" s="759"/>
      <c r="F960" s="544" t="s">
        <v>103</v>
      </c>
      <c r="G960" s="250">
        <v>273</v>
      </c>
      <c r="H960" s="343"/>
      <c r="I960" s="988">
        <f t="shared" si="236"/>
        <v>0</v>
      </c>
      <c r="J960" s="988"/>
      <c r="K960" s="988">
        <f t="shared" si="237"/>
        <v>0</v>
      </c>
      <c r="L960" s="988">
        <f t="shared" si="238"/>
        <v>0</v>
      </c>
      <c r="M960" s="322">
        <f t="shared" si="239"/>
        <v>0</v>
      </c>
      <c r="N960" s="479">
        <f t="shared" si="240"/>
        <v>0</v>
      </c>
    </row>
    <row r="961" spans="2:14" ht="22.5" customHeight="1">
      <c r="B961" s="544"/>
      <c r="C961" s="545" t="s">
        <v>1044</v>
      </c>
      <c r="D961" s="759"/>
      <c r="E961" s="759"/>
      <c r="F961" s="544" t="s">
        <v>103</v>
      </c>
      <c r="G961" s="250">
        <v>778</v>
      </c>
      <c r="H961" s="343"/>
      <c r="I961" s="988">
        <f t="shared" si="236"/>
        <v>0</v>
      </c>
      <c r="J961" s="988"/>
      <c r="K961" s="988">
        <f t="shared" si="237"/>
        <v>0</v>
      </c>
      <c r="L961" s="988">
        <f t="shared" si="238"/>
        <v>0</v>
      </c>
      <c r="M961" s="322">
        <f t="shared" si="239"/>
        <v>0</v>
      </c>
      <c r="N961" s="479">
        <f t="shared" si="240"/>
        <v>0</v>
      </c>
    </row>
    <row r="962" spans="2:14" ht="22.5" customHeight="1">
      <c r="B962" s="779"/>
      <c r="C962" s="545" t="s">
        <v>1045</v>
      </c>
      <c r="D962" s="759"/>
      <c r="E962" s="759"/>
      <c r="F962" s="544" t="s">
        <v>103</v>
      </c>
      <c r="G962" s="250">
        <v>114</v>
      </c>
      <c r="H962" s="343"/>
      <c r="I962" s="988">
        <f t="shared" si="236"/>
        <v>0</v>
      </c>
      <c r="J962" s="988"/>
      <c r="K962" s="988">
        <f t="shared" si="237"/>
        <v>0</v>
      </c>
      <c r="L962" s="988">
        <f t="shared" si="238"/>
        <v>0</v>
      </c>
      <c r="M962" s="322">
        <f t="shared" si="239"/>
        <v>0</v>
      </c>
      <c r="N962" s="479">
        <f t="shared" si="240"/>
        <v>0</v>
      </c>
    </row>
    <row r="963" spans="2:14" ht="22.5" customHeight="1">
      <c r="B963" s="779"/>
      <c r="C963" s="646" t="s">
        <v>1038</v>
      </c>
      <c r="D963" s="759"/>
      <c r="E963" s="759"/>
      <c r="F963" s="781" t="s">
        <v>107</v>
      </c>
      <c r="G963" s="340">
        <v>1</v>
      </c>
      <c r="H963" s="311"/>
      <c r="I963" s="988">
        <f t="shared" si="236"/>
        <v>0</v>
      </c>
      <c r="J963" s="914"/>
      <c r="K963" s="988">
        <f t="shared" si="237"/>
        <v>0</v>
      </c>
      <c r="L963" s="988">
        <f t="shared" si="238"/>
        <v>0</v>
      </c>
      <c r="M963" s="322">
        <f t="shared" si="239"/>
        <v>0</v>
      </c>
      <c r="N963" s="479">
        <f t="shared" si="240"/>
        <v>0</v>
      </c>
    </row>
    <row r="964" spans="2:14" ht="22.5" customHeight="1">
      <c r="B964" s="544"/>
      <c r="C964" s="646" t="s">
        <v>1039</v>
      </c>
      <c r="D964" s="759"/>
      <c r="E964" s="759"/>
      <c r="F964" s="781" t="s">
        <v>107</v>
      </c>
      <c r="G964" s="340">
        <v>1</v>
      </c>
      <c r="H964" s="311"/>
      <c r="I964" s="988">
        <f t="shared" si="236"/>
        <v>0</v>
      </c>
      <c r="J964" s="914"/>
      <c r="K964" s="988">
        <f t="shared" si="237"/>
        <v>0</v>
      </c>
      <c r="L964" s="988">
        <f t="shared" si="238"/>
        <v>0</v>
      </c>
      <c r="M964" s="322">
        <f t="shared" si="239"/>
        <v>0</v>
      </c>
      <c r="N964" s="479">
        <f t="shared" si="240"/>
        <v>0</v>
      </c>
    </row>
    <row r="965" spans="2:14" ht="22.5" customHeight="1">
      <c r="B965" s="544">
        <v>4.2</v>
      </c>
      <c r="C965" s="545" t="s">
        <v>247</v>
      </c>
      <c r="D965" s="759"/>
      <c r="E965" s="759"/>
      <c r="F965" s="544"/>
      <c r="G965" s="250"/>
      <c r="H965" s="343"/>
      <c r="I965" s="988">
        <f t="shared" si="236"/>
        <v>0</v>
      </c>
      <c r="J965" s="988"/>
      <c r="K965" s="988">
        <f t="shared" si="237"/>
        <v>0</v>
      </c>
      <c r="L965" s="988">
        <f t="shared" si="238"/>
        <v>0</v>
      </c>
      <c r="M965" s="322">
        <f t="shared" si="239"/>
        <v>0</v>
      </c>
      <c r="N965" s="479">
        <f t="shared" si="240"/>
        <v>0</v>
      </c>
    </row>
    <row r="966" spans="2:14" ht="22.5" customHeight="1">
      <c r="B966" s="544"/>
      <c r="C966" s="545" t="s">
        <v>1043</v>
      </c>
      <c r="D966" s="759"/>
      <c r="E966" s="759"/>
      <c r="F966" s="544" t="s">
        <v>103</v>
      </c>
      <c r="G966" s="250">
        <v>273</v>
      </c>
      <c r="H966" s="343"/>
      <c r="I966" s="988">
        <f t="shared" si="236"/>
        <v>0</v>
      </c>
      <c r="J966" s="988"/>
      <c r="K966" s="988">
        <f t="shared" si="237"/>
        <v>0</v>
      </c>
      <c r="L966" s="988">
        <f t="shared" si="238"/>
        <v>0</v>
      </c>
      <c r="M966" s="322">
        <f t="shared" si="239"/>
        <v>0</v>
      </c>
      <c r="N966" s="479">
        <f t="shared" si="240"/>
        <v>0</v>
      </c>
    </row>
    <row r="967" spans="2:14" ht="22.5" customHeight="1">
      <c r="B967" s="544"/>
      <c r="C967" s="545" t="s">
        <v>1044</v>
      </c>
      <c r="D967" s="759"/>
      <c r="E967" s="759"/>
      <c r="F967" s="544" t="s">
        <v>103</v>
      </c>
      <c r="G967" s="250">
        <v>778</v>
      </c>
      <c r="H967" s="343"/>
      <c r="I967" s="988">
        <f t="shared" si="236"/>
        <v>0</v>
      </c>
      <c r="J967" s="988"/>
      <c r="K967" s="988">
        <f t="shared" si="237"/>
        <v>0</v>
      </c>
      <c r="L967" s="988">
        <f t="shared" si="238"/>
        <v>0</v>
      </c>
      <c r="M967" s="322">
        <f t="shared" si="239"/>
        <v>0</v>
      </c>
      <c r="N967" s="479">
        <f t="shared" si="240"/>
        <v>0</v>
      </c>
    </row>
    <row r="968" spans="2:14" ht="22.5" customHeight="1">
      <c r="B968" s="779"/>
      <c r="C968" s="545" t="s">
        <v>1045</v>
      </c>
      <c r="D968" s="759"/>
      <c r="E968" s="759"/>
      <c r="F968" s="544" t="s">
        <v>103</v>
      </c>
      <c r="G968" s="250">
        <v>114</v>
      </c>
      <c r="H968" s="343"/>
      <c r="I968" s="988">
        <f t="shared" si="236"/>
        <v>0</v>
      </c>
      <c r="J968" s="988"/>
      <c r="K968" s="988">
        <f t="shared" si="237"/>
        <v>0</v>
      </c>
      <c r="L968" s="988">
        <f t="shared" si="238"/>
        <v>0</v>
      </c>
      <c r="M968" s="322">
        <f t="shared" si="239"/>
        <v>0</v>
      </c>
      <c r="N968" s="479">
        <f t="shared" si="240"/>
        <v>0</v>
      </c>
    </row>
    <row r="969" spans="2:14" ht="22.5" customHeight="1">
      <c r="B969" s="779"/>
      <c r="C969" s="758" t="s">
        <v>1041</v>
      </c>
      <c r="D969" s="783"/>
      <c r="E969" s="759"/>
      <c r="F969" s="781" t="s">
        <v>107</v>
      </c>
      <c r="G969" s="285">
        <v>1</v>
      </c>
      <c r="H969" s="311"/>
      <c r="I969" s="988">
        <f t="shared" si="236"/>
        <v>0</v>
      </c>
      <c r="J969" s="914"/>
      <c r="K969" s="988">
        <f t="shared" si="237"/>
        <v>0</v>
      </c>
      <c r="L969" s="988">
        <f t="shared" si="238"/>
        <v>0</v>
      </c>
      <c r="M969" s="322">
        <f t="shared" si="239"/>
        <v>0</v>
      </c>
      <c r="N969" s="479">
        <f t="shared" si="240"/>
        <v>0</v>
      </c>
    </row>
    <row r="970" spans="2:14" ht="22.5" customHeight="1">
      <c r="B970" s="764">
        <v>5</v>
      </c>
      <c r="C970" s="784" t="s">
        <v>644</v>
      </c>
      <c r="D970" s="758"/>
      <c r="E970" s="759"/>
      <c r="F970" s="458"/>
      <c r="G970" s="335"/>
      <c r="H970" s="336"/>
      <c r="I970" s="988">
        <f t="shared" si="236"/>
        <v>0</v>
      </c>
      <c r="J970" s="992"/>
      <c r="K970" s="988">
        <f t="shared" si="237"/>
        <v>0</v>
      </c>
      <c r="L970" s="988">
        <f t="shared" si="238"/>
        <v>0</v>
      </c>
      <c r="M970" s="322">
        <f t="shared" si="239"/>
        <v>0</v>
      </c>
      <c r="N970" s="479">
        <f t="shared" si="240"/>
        <v>0</v>
      </c>
    </row>
    <row r="971" spans="2:14" ht="22.5" customHeight="1">
      <c r="B971" s="781">
        <v>5.0999999999999996</v>
      </c>
      <c r="C971" s="626" t="s">
        <v>1046</v>
      </c>
      <c r="D971" s="758"/>
      <c r="E971" s="759"/>
      <c r="F971" s="781"/>
      <c r="G971" s="344"/>
      <c r="H971" s="342"/>
      <c r="I971" s="988">
        <f t="shared" si="236"/>
        <v>0</v>
      </c>
      <c r="J971" s="993"/>
      <c r="K971" s="988">
        <f t="shared" si="237"/>
        <v>0</v>
      </c>
      <c r="L971" s="988">
        <f t="shared" si="238"/>
        <v>0</v>
      </c>
      <c r="M971" s="322">
        <f t="shared" si="239"/>
        <v>0</v>
      </c>
      <c r="N971" s="479">
        <f t="shared" si="240"/>
        <v>0</v>
      </c>
    </row>
    <row r="972" spans="2:14" ht="22.5" customHeight="1">
      <c r="B972" s="781"/>
      <c r="C972" s="646" t="s">
        <v>1047</v>
      </c>
      <c r="D972" s="758"/>
      <c r="E972" s="759"/>
      <c r="F972" s="781" t="s">
        <v>643</v>
      </c>
      <c r="G972" s="344">
        <v>15698</v>
      </c>
      <c r="H972" s="342"/>
      <c r="I972" s="988">
        <f t="shared" si="236"/>
        <v>0</v>
      </c>
      <c r="J972" s="993"/>
      <c r="K972" s="988">
        <f t="shared" si="237"/>
        <v>0</v>
      </c>
      <c r="L972" s="988">
        <f t="shared" si="238"/>
        <v>0</v>
      </c>
      <c r="M972" s="322">
        <f t="shared" si="239"/>
        <v>0</v>
      </c>
      <c r="N972" s="479">
        <f t="shared" si="240"/>
        <v>0</v>
      </c>
    </row>
    <row r="973" spans="2:14" ht="22.5" customHeight="1">
      <c r="B973" s="781"/>
      <c r="C973" s="646" t="s">
        <v>1048</v>
      </c>
      <c r="D973" s="758"/>
      <c r="E973" s="759"/>
      <c r="F973" s="781" t="s">
        <v>643</v>
      </c>
      <c r="G973" s="344">
        <v>7572</v>
      </c>
      <c r="H973" s="342"/>
      <c r="I973" s="988">
        <f t="shared" si="236"/>
        <v>0</v>
      </c>
      <c r="J973" s="993"/>
      <c r="K973" s="988">
        <f t="shared" si="237"/>
        <v>0</v>
      </c>
      <c r="L973" s="988">
        <f t="shared" si="238"/>
        <v>0</v>
      </c>
      <c r="M973" s="322">
        <f t="shared" si="239"/>
        <v>0</v>
      </c>
      <c r="N973" s="479">
        <f t="shared" si="240"/>
        <v>0</v>
      </c>
    </row>
    <row r="974" spans="2:14" ht="22.5" customHeight="1">
      <c r="B974" s="781"/>
      <c r="C974" s="646" t="s">
        <v>1049</v>
      </c>
      <c r="D974" s="758"/>
      <c r="E974" s="759"/>
      <c r="F974" s="781" t="s">
        <v>643</v>
      </c>
      <c r="G974" s="344">
        <v>5104</v>
      </c>
      <c r="H974" s="342"/>
      <c r="I974" s="988">
        <f t="shared" si="236"/>
        <v>0</v>
      </c>
      <c r="J974" s="993"/>
      <c r="K974" s="988">
        <f t="shared" si="237"/>
        <v>0</v>
      </c>
      <c r="L974" s="988">
        <f t="shared" si="238"/>
        <v>0</v>
      </c>
      <c r="M974" s="322">
        <f t="shared" si="239"/>
        <v>0</v>
      </c>
      <c r="N974" s="479">
        <f t="shared" si="240"/>
        <v>0</v>
      </c>
    </row>
    <row r="975" spans="2:14" ht="22.5" customHeight="1">
      <c r="B975" s="781"/>
      <c r="C975" s="646" t="s">
        <v>1050</v>
      </c>
      <c r="D975" s="758"/>
      <c r="E975" s="759"/>
      <c r="F975" s="781" t="s">
        <v>643</v>
      </c>
      <c r="G975" s="344">
        <v>12143</v>
      </c>
      <c r="H975" s="342"/>
      <c r="I975" s="988">
        <f t="shared" si="236"/>
        <v>0</v>
      </c>
      <c r="J975" s="993"/>
      <c r="K975" s="988">
        <f t="shared" si="237"/>
        <v>0</v>
      </c>
      <c r="L975" s="988">
        <f t="shared" si="238"/>
        <v>0</v>
      </c>
      <c r="M975" s="322">
        <f t="shared" si="239"/>
        <v>0</v>
      </c>
      <c r="N975" s="479">
        <f t="shared" si="240"/>
        <v>0</v>
      </c>
    </row>
    <row r="976" spans="2:14" ht="22.5" customHeight="1">
      <c r="B976" s="779"/>
      <c r="C976" s="758" t="s">
        <v>1041</v>
      </c>
      <c r="D976" s="783"/>
      <c r="E976" s="759"/>
      <c r="F976" s="781" t="s">
        <v>107</v>
      </c>
      <c r="G976" s="335">
        <v>1</v>
      </c>
      <c r="H976" s="311"/>
      <c r="I976" s="988">
        <f t="shared" si="236"/>
        <v>0</v>
      </c>
      <c r="J976" s="914"/>
      <c r="K976" s="988">
        <f t="shared" si="237"/>
        <v>0</v>
      </c>
      <c r="L976" s="988">
        <f t="shared" si="238"/>
        <v>0</v>
      </c>
      <c r="M976" s="322">
        <f t="shared" si="239"/>
        <v>0</v>
      </c>
      <c r="N976" s="479">
        <f t="shared" si="240"/>
        <v>0</v>
      </c>
    </row>
    <row r="977" spans="2:14" ht="22.5" customHeight="1">
      <c r="B977" s="781"/>
      <c r="C977" s="646" t="s">
        <v>1051</v>
      </c>
      <c r="D977" s="758"/>
      <c r="E977" s="759"/>
      <c r="F977" s="781" t="s">
        <v>107</v>
      </c>
      <c r="G977" s="335">
        <v>1</v>
      </c>
      <c r="H977" s="311"/>
      <c r="I977" s="988">
        <f t="shared" si="236"/>
        <v>0</v>
      </c>
      <c r="J977" s="914"/>
      <c r="K977" s="988">
        <f t="shared" si="237"/>
        <v>0</v>
      </c>
      <c r="L977" s="988">
        <f t="shared" si="238"/>
        <v>0</v>
      </c>
      <c r="M977" s="322">
        <f t="shared" si="239"/>
        <v>0</v>
      </c>
      <c r="N977" s="479">
        <f t="shared" si="240"/>
        <v>0</v>
      </c>
    </row>
    <row r="978" spans="2:14" ht="22.5" customHeight="1">
      <c r="B978" s="544">
        <v>5.2</v>
      </c>
      <c r="C978" s="554" t="s">
        <v>262</v>
      </c>
      <c r="D978" s="785"/>
      <c r="E978" s="786"/>
      <c r="F978" s="544"/>
      <c r="G978" s="250"/>
      <c r="H978" s="345"/>
      <c r="I978" s="988">
        <f t="shared" si="236"/>
        <v>0</v>
      </c>
      <c r="J978" s="994"/>
      <c r="K978" s="988">
        <f t="shared" si="237"/>
        <v>0</v>
      </c>
      <c r="L978" s="988">
        <f t="shared" si="238"/>
        <v>0</v>
      </c>
      <c r="M978" s="322">
        <f t="shared" si="239"/>
        <v>0</v>
      </c>
      <c r="N978" s="479">
        <f t="shared" si="240"/>
        <v>0</v>
      </c>
    </row>
    <row r="979" spans="2:14" ht="22.5" customHeight="1">
      <c r="B979" s="544"/>
      <c r="C979" s="554" t="s">
        <v>766</v>
      </c>
      <c r="D979" s="758"/>
      <c r="E979" s="759"/>
      <c r="F979" s="544" t="s">
        <v>35</v>
      </c>
      <c r="G979" s="245">
        <v>24</v>
      </c>
      <c r="H979" s="346"/>
      <c r="I979" s="988">
        <f t="shared" si="236"/>
        <v>0</v>
      </c>
      <c r="J979" s="995"/>
      <c r="K979" s="988">
        <f t="shared" si="237"/>
        <v>0</v>
      </c>
      <c r="L979" s="988">
        <f t="shared" si="238"/>
        <v>0</v>
      </c>
      <c r="M979" s="322">
        <f t="shared" si="239"/>
        <v>0</v>
      </c>
      <c r="N979" s="479">
        <f t="shared" si="240"/>
        <v>0</v>
      </c>
    </row>
    <row r="980" spans="2:14" ht="22.5" customHeight="1">
      <c r="B980" s="544"/>
      <c r="C980" s="554" t="s">
        <v>767</v>
      </c>
      <c r="D980" s="758"/>
      <c r="E980" s="759"/>
      <c r="F980" s="544" t="s">
        <v>35</v>
      </c>
      <c r="G980" s="245">
        <v>2</v>
      </c>
      <c r="H980" s="346"/>
      <c r="I980" s="988">
        <f t="shared" si="236"/>
        <v>0</v>
      </c>
      <c r="J980" s="995"/>
      <c r="K980" s="988">
        <f t="shared" si="237"/>
        <v>0</v>
      </c>
      <c r="L980" s="988">
        <f t="shared" si="238"/>
        <v>0</v>
      </c>
      <c r="M980" s="322">
        <f t="shared" si="239"/>
        <v>0</v>
      </c>
      <c r="N980" s="479">
        <f t="shared" si="240"/>
        <v>0</v>
      </c>
    </row>
    <row r="981" spans="2:14" ht="22.5" customHeight="1">
      <c r="B981" s="544"/>
      <c r="C981" s="554" t="s">
        <v>768</v>
      </c>
      <c r="D981" s="758"/>
      <c r="E981" s="759"/>
      <c r="F981" s="544" t="s">
        <v>35</v>
      </c>
      <c r="G981" s="245">
        <v>18</v>
      </c>
      <c r="H981" s="346"/>
      <c r="I981" s="988">
        <f t="shared" si="236"/>
        <v>0</v>
      </c>
      <c r="J981" s="995"/>
      <c r="K981" s="988">
        <f t="shared" si="237"/>
        <v>0</v>
      </c>
      <c r="L981" s="988">
        <f t="shared" si="238"/>
        <v>0</v>
      </c>
      <c r="M981" s="322">
        <f t="shared" si="239"/>
        <v>0</v>
      </c>
      <c r="N981" s="479">
        <f t="shared" si="240"/>
        <v>0</v>
      </c>
    </row>
    <row r="982" spans="2:14" ht="22.5" customHeight="1">
      <c r="B982" s="544"/>
      <c r="C982" s="554" t="s">
        <v>769</v>
      </c>
      <c r="D982" s="758"/>
      <c r="E982" s="759"/>
      <c r="F982" s="544" t="s">
        <v>35</v>
      </c>
      <c r="G982" s="245">
        <v>9</v>
      </c>
      <c r="H982" s="346"/>
      <c r="I982" s="988">
        <f t="shared" si="236"/>
        <v>0</v>
      </c>
      <c r="J982" s="995"/>
      <c r="K982" s="988">
        <f t="shared" si="237"/>
        <v>0</v>
      </c>
      <c r="L982" s="988">
        <f t="shared" si="238"/>
        <v>0</v>
      </c>
      <c r="M982" s="322">
        <f t="shared" si="239"/>
        <v>0</v>
      </c>
      <c r="N982" s="479">
        <f t="shared" si="240"/>
        <v>0</v>
      </c>
    </row>
    <row r="983" spans="2:14" ht="22.5" customHeight="1">
      <c r="B983" s="544"/>
      <c r="C983" s="554" t="s">
        <v>770</v>
      </c>
      <c r="D983" s="758"/>
      <c r="E983" s="759"/>
      <c r="F983" s="544" t="s">
        <v>35</v>
      </c>
      <c r="G983" s="245">
        <v>2</v>
      </c>
      <c r="H983" s="346"/>
      <c r="I983" s="988">
        <f t="shared" si="236"/>
        <v>0</v>
      </c>
      <c r="J983" s="995"/>
      <c r="K983" s="988">
        <f t="shared" si="237"/>
        <v>0</v>
      </c>
      <c r="L983" s="988">
        <f t="shared" si="238"/>
        <v>0</v>
      </c>
      <c r="M983" s="322">
        <f t="shared" si="239"/>
        <v>0</v>
      </c>
      <c r="N983" s="479">
        <f t="shared" si="240"/>
        <v>0</v>
      </c>
    </row>
    <row r="984" spans="2:14" ht="22.5" customHeight="1">
      <c r="B984" s="544"/>
      <c r="C984" s="554" t="s">
        <v>771</v>
      </c>
      <c r="D984" s="758"/>
      <c r="E984" s="759"/>
      <c r="F984" s="544" t="s">
        <v>35</v>
      </c>
      <c r="G984" s="245">
        <v>11</v>
      </c>
      <c r="H984" s="346"/>
      <c r="I984" s="988">
        <f t="shared" si="236"/>
        <v>0</v>
      </c>
      <c r="J984" s="995"/>
      <c r="K984" s="988">
        <f t="shared" si="237"/>
        <v>0</v>
      </c>
      <c r="L984" s="988">
        <f t="shared" si="238"/>
        <v>0</v>
      </c>
      <c r="M984" s="322">
        <f t="shared" si="239"/>
        <v>0</v>
      </c>
      <c r="N984" s="479">
        <f t="shared" si="240"/>
        <v>0</v>
      </c>
    </row>
    <row r="985" spans="2:14" ht="22.5" customHeight="1">
      <c r="B985" s="544"/>
      <c r="C985" s="554" t="s">
        <v>772</v>
      </c>
      <c r="D985" s="758"/>
      <c r="E985" s="759"/>
      <c r="F985" s="544"/>
      <c r="G985" s="250"/>
      <c r="H985" s="347"/>
      <c r="I985" s="988">
        <f t="shared" si="236"/>
        <v>0</v>
      </c>
      <c r="J985" s="994"/>
      <c r="K985" s="988">
        <f t="shared" si="237"/>
        <v>0</v>
      </c>
      <c r="L985" s="988">
        <f t="shared" si="238"/>
        <v>0</v>
      </c>
      <c r="M985" s="322">
        <f t="shared" si="239"/>
        <v>0</v>
      </c>
      <c r="N985" s="479">
        <f t="shared" si="240"/>
        <v>0</v>
      </c>
    </row>
    <row r="986" spans="2:14" ht="22.5" customHeight="1">
      <c r="B986" s="544"/>
      <c r="C986" s="554" t="s">
        <v>775</v>
      </c>
      <c r="D986" s="758"/>
      <c r="E986" s="759"/>
      <c r="F986" s="544" t="s">
        <v>35</v>
      </c>
      <c r="G986" s="245">
        <f>25+2</f>
        <v>27</v>
      </c>
      <c r="H986" s="346"/>
      <c r="I986" s="988">
        <f t="shared" si="236"/>
        <v>0</v>
      </c>
      <c r="J986" s="995"/>
      <c r="K986" s="988">
        <f t="shared" si="237"/>
        <v>0</v>
      </c>
      <c r="L986" s="988">
        <f t="shared" si="238"/>
        <v>0</v>
      </c>
      <c r="M986" s="322">
        <f t="shared" si="239"/>
        <v>0</v>
      </c>
      <c r="N986" s="479">
        <f t="shared" si="240"/>
        <v>0</v>
      </c>
    </row>
    <row r="987" spans="2:14" ht="22.5" customHeight="1">
      <c r="B987" s="544"/>
      <c r="C987" s="554" t="s">
        <v>773</v>
      </c>
      <c r="D987" s="758"/>
      <c r="E987" s="759"/>
      <c r="F987" s="544" t="s">
        <v>35</v>
      </c>
      <c r="G987" s="245">
        <f>18+2</f>
        <v>20</v>
      </c>
      <c r="H987" s="346"/>
      <c r="I987" s="988">
        <f t="shared" si="236"/>
        <v>0</v>
      </c>
      <c r="J987" s="995"/>
      <c r="K987" s="988">
        <f t="shared" si="237"/>
        <v>0</v>
      </c>
      <c r="L987" s="988">
        <f t="shared" si="238"/>
        <v>0</v>
      </c>
      <c r="M987" s="322">
        <f t="shared" si="239"/>
        <v>0</v>
      </c>
      <c r="N987" s="479">
        <f t="shared" si="240"/>
        <v>0</v>
      </c>
    </row>
    <row r="988" spans="2:14" ht="22.5" customHeight="1">
      <c r="B988" s="544"/>
      <c r="C988" s="554" t="s">
        <v>774</v>
      </c>
      <c r="D988" s="758"/>
      <c r="E988" s="759"/>
      <c r="F988" s="544" t="s">
        <v>35</v>
      </c>
      <c r="G988" s="245">
        <f>32</f>
        <v>32</v>
      </c>
      <c r="H988" s="346"/>
      <c r="I988" s="988">
        <f t="shared" si="236"/>
        <v>0</v>
      </c>
      <c r="J988" s="995"/>
      <c r="K988" s="988">
        <f t="shared" si="237"/>
        <v>0</v>
      </c>
      <c r="L988" s="988">
        <f t="shared" si="238"/>
        <v>0</v>
      </c>
      <c r="M988" s="322">
        <f t="shared" si="239"/>
        <v>0</v>
      </c>
      <c r="N988" s="479">
        <f t="shared" si="240"/>
        <v>0</v>
      </c>
    </row>
    <row r="989" spans="2:14" ht="22.5" customHeight="1">
      <c r="B989" s="544"/>
      <c r="C989" s="554" t="s">
        <v>776</v>
      </c>
      <c r="D989" s="758"/>
      <c r="E989" s="759"/>
      <c r="F989" s="544" t="s">
        <v>35</v>
      </c>
      <c r="G989" s="245">
        <f>2</f>
        <v>2</v>
      </c>
      <c r="H989" s="346"/>
      <c r="I989" s="988">
        <f t="shared" si="236"/>
        <v>0</v>
      </c>
      <c r="J989" s="995"/>
      <c r="K989" s="988">
        <f t="shared" si="237"/>
        <v>0</v>
      </c>
      <c r="L989" s="988">
        <f t="shared" si="238"/>
        <v>0</v>
      </c>
      <c r="M989" s="322">
        <f t="shared" si="239"/>
        <v>0</v>
      </c>
      <c r="N989" s="479">
        <f t="shared" si="240"/>
        <v>0</v>
      </c>
    </row>
    <row r="990" spans="2:14" ht="22.5" customHeight="1">
      <c r="B990" s="544"/>
      <c r="C990" s="554" t="s">
        <v>777</v>
      </c>
      <c r="D990" s="758"/>
      <c r="E990" s="759"/>
      <c r="F990" s="544"/>
      <c r="G990" s="245"/>
      <c r="H990" s="346"/>
      <c r="I990" s="988">
        <f t="shared" si="236"/>
        <v>0</v>
      </c>
      <c r="J990" s="995"/>
      <c r="K990" s="988">
        <f t="shared" si="237"/>
        <v>0</v>
      </c>
      <c r="L990" s="988">
        <f t="shared" si="238"/>
        <v>0</v>
      </c>
      <c r="M990" s="322">
        <f t="shared" si="239"/>
        <v>0</v>
      </c>
      <c r="N990" s="479">
        <f t="shared" si="240"/>
        <v>0</v>
      </c>
    </row>
    <row r="991" spans="2:14" ht="22.5" customHeight="1">
      <c r="B991" s="544"/>
      <c r="C991" s="554" t="s">
        <v>778</v>
      </c>
      <c r="D991" s="758"/>
      <c r="E991" s="759"/>
      <c r="F991" s="544" t="s">
        <v>35</v>
      </c>
      <c r="G991" s="245">
        <v>1</v>
      </c>
      <c r="H991" s="346"/>
      <c r="I991" s="988">
        <f t="shared" si="236"/>
        <v>0</v>
      </c>
      <c r="J991" s="995"/>
      <c r="K991" s="988">
        <f t="shared" si="237"/>
        <v>0</v>
      </c>
      <c r="L991" s="988">
        <f t="shared" si="238"/>
        <v>0</v>
      </c>
      <c r="M991" s="322">
        <f t="shared" si="239"/>
        <v>0</v>
      </c>
      <c r="N991" s="479">
        <f t="shared" si="240"/>
        <v>0</v>
      </c>
    </row>
    <row r="992" spans="2:14" ht="22.5" customHeight="1">
      <c r="B992" s="544"/>
      <c r="C992" s="554" t="s">
        <v>779</v>
      </c>
      <c r="D992" s="758"/>
      <c r="E992" s="759"/>
      <c r="F992" s="544"/>
      <c r="G992" s="250"/>
      <c r="H992" s="347"/>
      <c r="I992" s="988">
        <f t="shared" si="236"/>
        <v>0</v>
      </c>
      <c r="J992" s="994"/>
      <c r="K992" s="988">
        <f t="shared" si="237"/>
        <v>0</v>
      </c>
      <c r="L992" s="988">
        <f t="shared" si="238"/>
        <v>0</v>
      </c>
      <c r="M992" s="322">
        <f t="shared" si="239"/>
        <v>0</v>
      </c>
      <c r="N992" s="479">
        <f t="shared" si="240"/>
        <v>0</v>
      </c>
    </row>
    <row r="993" spans="2:14" ht="22.5" customHeight="1">
      <c r="B993" s="544"/>
      <c r="C993" s="554" t="s">
        <v>780</v>
      </c>
      <c r="D993" s="758"/>
      <c r="E993" s="759"/>
      <c r="F993" s="544" t="s">
        <v>35</v>
      </c>
      <c r="G993" s="245">
        <v>1</v>
      </c>
      <c r="H993" s="346"/>
      <c r="I993" s="988">
        <f t="shared" si="236"/>
        <v>0</v>
      </c>
      <c r="J993" s="995"/>
      <c r="K993" s="988">
        <f t="shared" si="237"/>
        <v>0</v>
      </c>
      <c r="L993" s="988">
        <f t="shared" si="238"/>
        <v>0</v>
      </c>
      <c r="M993" s="322">
        <f t="shared" si="239"/>
        <v>0</v>
      </c>
      <c r="N993" s="479">
        <f t="shared" si="240"/>
        <v>0</v>
      </c>
    </row>
    <row r="994" spans="2:14" ht="22.5" customHeight="1">
      <c r="B994" s="544"/>
      <c r="C994" s="554" t="s">
        <v>781</v>
      </c>
      <c r="D994" s="758"/>
      <c r="E994" s="759"/>
      <c r="F994" s="544" t="s">
        <v>35</v>
      </c>
      <c r="G994" s="245">
        <v>4</v>
      </c>
      <c r="H994" s="346"/>
      <c r="I994" s="988">
        <f t="shared" si="236"/>
        <v>0</v>
      </c>
      <c r="J994" s="995"/>
      <c r="K994" s="988">
        <f t="shared" si="237"/>
        <v>0</v>
      </c>
      <c r="L994" s="988">
        <f t="shared" si="238"/>
        <v>0</v>
      </c>
      <c r="M994" s="322">
        <f t="shared" si="239"/>
        <v>0</v>
      </c>
      <c r="N994" s="479">
        <f t="shared" si="240"/>
        <v>0</v>
      </c>
    </row>
    <row r="995" spans="2:14" ht="22.5" customHeight="1">
      <c r="B995" s="544"/>
      <c r="C995" s="554" t="s">
        <v>782</v>
      </c>
      <c r="D995" s="758"/>
      <c r="E995" s="759"/>
      <c r="F995" s="544" t="s">
        <v>35</v>
      </c>
      <c r="G995" s="245">
        <v>2</v>
      </c>
      <c r="H995" s="346"/>
      <c r="I995" s="988">
        <f t="shared" si="236"/>
        <v>0</v>
      </c>
      <c r="J995" s="995"/>
      <c r="K995" s="988">
        <f t="shared" si="237"/>
        <v>0</v>
      </c>
      <c r="L995" s="988">
        <f t="shared" si="238"/>
        <v>0</v>
      </c>
      <c r="M995" s="322">
        <f t="shared" si="239"/>
        <v>0</v>
      </c>
      <c r="N995" s="479">
        <f t="shared" si="240"/>
        <v>0</v>
      </c>
    </row>
    <row r="996" spans="2:14" ht="22.5" customHeight="1">
      <c r="B996" s="544"/>
      <c r="C996" s="554" t="s">
        <v>780</v>
      </c>
      <c r="D996" s="758"/>
      <c r="E996" s="759"/>
      <c r="F996" s="544" t="s">
        <v>35</v>
      </c>
      <c r="G996" s="245">
        <v>1</v>
      </c>
      <c r="H996" s="346"/>
      <c r="I996" s="988">
        <f t="shared" si="236"/>
        <v>0</v>
      </c>
      <c r="J996" s="995"/>
      <c r="K996" s="988">
        <f t="shared" si="237"/>
        <v>0</v>
      </c>
      <c r="L996" s="988">
        <f t="shared" si="238"/>
        <v>0</v>
      </c>
      <c r="M996" s="322">
        <f t="shared" si="239"/>
        <v>0</v>
      </c>
      <c r="N996" s="479">
        <f t="shared" si="240"/>
        <v>0</v>
      </c>
    </row>
    <row r="997" spans="2:14" ht="22.5" customHeight="1">
      <c r="B997" s="544"/>
      <c r="C997" s="554" t="s">
        <v>783</v>
      </c>
      <c r="D997" s="758"/>
      <c r="E997" s="759"/>
      <c r="F997" s="544"/>
      <c r="G997" s="245"/>
      <c r="H997" s="348"/>
      <c r="I997" s="988">
        <f t="shared" si="236"/>
        <v>0</v>
      </c>
      <c r="J997" s="994"/>
      <c r="K997" s="988">
        <f t="shared" si="237"/>
        <v>0</v>
      </c>
      <c r="L997" s="988">
        <f t="shared" si="238"/>
        <v>0</v>
      </c>
      <c r="M997" s="322">
        <f t="shared" si="239"/>
        <v>0</v>
      </c>
      <c r="N997" s="479">
        <f t="shared" si="240"/>
        <v>0</v>
      </c>
    </row>
    <row r="998" spans="2:14" ht="22.5" customHeight="1">
      <c r="B998" s="544"/>
      <c r="C998" s="554" t="s">
        <v>775</v>
      </c>
      <c r="D998" s="758"/>
      <c r="E998" s="759"/>
      <c r="F998" s="544" t="s">
        <v>35</v>
      </c>
      <c r="G998" s="245">
        <v>3</v>
      </c>
      <c r="H998" s="346"/>
      <c r="I998" s="988">
        <f t="shared" si="236"/>
        <v>0</v>
      </c>
      <c r="J998" s="995"/>
      <c r="K998" s="988">
        <f t="shared" si="237"/>
        <v>0</v>
      </c>
      <c r="L998" s="988">
        <f t="shared" si="238"/>
        <v>0</v>
      </c>
      <c r="M998" s="322">
        <f t="shared" si="239"/>
        <v>0</v>
      </c>
      <c r="N998" s="479">
        <f t="shared" si="240"/>
        <v>0</v>
      </c>
    </row>
    <row r="999" spans="2:14" ht="22.5" customHeight="1">
      <c r="B999" s="544"/>
      <c r="C999" s="554" t="s">
        <v>784</v>
      </c>
      <c r="D999" s="758"/>
      <c r="E999" s="759"/>
      <c r="F999" s="544" t="s">
        <v>35</v>
      </c>
      <c r="G999" s="245">
        <v>1</v>
      </c>
      <c r="H999" s="346"/>
      <c r="I999" s="988">
        <f t="shared" si="236"/>
        <v>0</v>
      </c>
      <c r="J999" s="995"/>
      <c r="K999" s="988">
        <f t="shared" si="237"/>
        <v>0</v>
      </c>
      <c r="L999" s="988">
        <f t="shared" si="238"/>
        <v>0</v>
      </c>
      <c r="M999" s="322">
        <f t="shared" si="239"/>
        <v>0</v>
      </c>
      <c r="N999" s="479">
        <f t="shared" si="240"/>
        <v>0</v>
      </c>
    </row>
    <row r="1000" spans="2:14" ht="22.5" customHeight="1">
      <c r="B1000" s="544"/>
      <c r="C1000" s="554" t="s">
        <v>785</v>
      </c>
      <c r="D1000" s="758"/>
      <c r="E1000" s="759"/>
      <c r="F1000" s="544" t="s">
        <v>35</v>
      </c>
      <c r="G1000" s="245">
        <v>1</v>
      </c>
      <c r="H1000" s="346"/>
      <c r="I1000" s="988">
        <f t="shared" si="236"/>
        <v>0</v>
      </c>
      <c r="J1000" s="995"/>
      <c r="K1000" s="988">
        <f t="shared" si="237"/>
        <v>0</v>
      </c>
      <c r="L1000" s="988">
        <f t="shared" si="238"/>
        <v>0</v>
      </c>
      <c r="M1000" s="322">
        <f t="shared" si="239"/>
        <v>0</v>
      </c>
      <c r="N1000" s="479">
        <f t="shared" si="240"/>
        <v>0</v>
      </c>
    </row>
    <row r="1001" spans="2:14" ht="22.5" customHeight="1">
      <c r="B1001" s="544"/>
      <c r="C1001" s="554" t="s">
        <v>786</v>
      </c>
      <c r="D1001" s="758"/>
      <c r="E1001" s="759"/>
      <c r="F1001" s="544" t="s">
        <v>35</v>
      </c>
      <c r="G1001" s="245">
        <v>1</v>
      </c>
      <c r="H1001" s="346"/>
      <c r="I1001" s="988">
        <f t="shared" si="236"/>
        <v>0</v>
      </c>
      <c r="J1001" s="995"/>
      <c r="K1001" s="988">
        <f t="shared" si="237"/>
        <v>0</v>
      </c>
      <c r="L1001" s="988">
        <f t="shared" si="238"/>
        <v>0</v>
      </c>
      <c r="M1001" s="322">
        <f t="shared" si="239"/>
        <v>0</v>
      </c>
      <c r="N1001" s="479">
        <f t="shared" si="240"/>
        <v>0</v>
      </c>
    </row>
    <row r="1002" spans="2:14" ht="22.5" customHeight="1">
      <c r="B1002" s="544"/>
      <c r="C1002" s="554" t="s">
        <v>787</v>
      </c>
      <c r="D1002" s="758"/>
      <c r="E1002" s="759"/>
      <c r="F1002" s="544" t="s">
        <v>35</v>
      </c>
      <c r="G1002" s="245">
        <v>2</v>
      </c>
      <c r="H1002" s="346"/>
      <c r="I1002" s="988">
        <f t="shared" si="236"/>
        <v>0</v>
      </c>
      <c r="J1002" s="995"/>
      <c r="K1002" s="988">
        <f t="shared" si="237"/>
        <v>0</v>
      </c>
      <c r="L1002" s="988">
        <f t="shared" si="238"/>
        <v>0</v>
      </c>
      <c r="M1002" s="322">
        <f t="shared" si="239"/>
        <v>0</v>
      </c>
      <c r="N1002" s="479">
        <f t="shared" si="240"/>
        <v>0</v>
      </c>
    </row>
    <row r="1003" spans="2:14" ht="22.5" customHeight="1">
      <c r="B1003" s="544"/>
      <c r="C1003" s="554" t="s">
        <v>780</v>
      </c>
      <c r="D1003" s="758"/>
      <c r="E1003" s="759"/>
      <c r="F1003" s="544" t="s">
        <v>35</v>
      </c>
      <c r="G1003" s="245">
        <v>1</v>
      </c>
      <c r="H1003" s="346"/>
      <c r="I1003" s="988">
        <f t="shared" si="236"/>
        <v>0</v>
      </c>
      <c r="J1003" s="995"/>
      <c r="K1003" s="988">
        <f t="shared" si="237"/>
        <v>0</v>
      </c>
      <c r="L1003" s="988">
        <f t="shared" si="238"/>
        <v>0</v>
      </c>
      <c r="M1003" s="322">
        <f t="shared" si="239"/>
        <v>0</v>
      </c>
      <c r="N1003" s="479">
        <f t="shared" si="240"/>
        <v>0</v>
      </c>
    </row>
    <row r="1004" spans="2:14" ht="22.5" customHeight="1">
      <c r="B1004" s="544"/>
      <c r="C1004" s="554" t="s">
        <v>788</v>
      </c>
      <c r="D1004" s="758"/>
      <c r="E1004" s="759"/>
      <c r="F1004" s="544" t="s">
        <v>35</v>
      </c>
      <c r="G1004" s="245">
        <v>1</v>
      </c>
      <c r="H1004" s="346"/>
      <c r="I1004" s="988">
        <f t="shared" si="236"/>
        <v>0</v>
      </c>
      <c r="J1004" s="995"/>
      <c r="K1004" s="988">
        <f t="shared" si="237"/>
        <v>0</v>
      </c>
      <c r="L1004" s="988">
        <f t="shared" si="238"/>
        <v>0</v>
      </c>
      <c r="M1004" s="322">
        <f t="shared" si="239"/>
        <v>0</v>
      </c>
      <c r="N1004" s="479">
        <f t="shared" si="240"/>
        <v>0</v>
      </c>
    </row>
    <row r="1005" spans="2:14" ht="22.5" customHeight="1">
      <c r="B1005" s="544"/>
      <c r="C1005" s="554" t="s">
        <v>789</v>
      </c>
      <c r="D1005" s="758"/>
      <c r="E1005" s="759"/>
      <c r="F1005" s="544" t="s">
        <v>35</v>
      </c>
      <c r="G1005" s="245">
        <v>1</v>
      </c>
      <c r="H1005" s="346"/>
      <c r="I1005" s="988">
        <f t="shared" si="236"/>
        <v>0</v>
      </c>
      <c r="J1005" s="995"/>
      <c r="K1005" s="988">
        <f t="shared" si="237"/>
        <v>0</v>
      </c>
      <c r="L1005" s="988">
        <f t="shared" si="238"/>
        <v>0</v>
      </c>
      <c r="M1005" s="322">
        <f t="shared" si="239"/>
        <v>0</v>
      </c>
      <c r="N1005" s="479">
        <f t="shared" si="240"/>
        <v>0</v>
      </c>
    </row>
    <row r="1006" spans="2:14" ht="22.5" customHeight="1">
      <c r="B1006" s="544"/>
      <c r="C1006" s="554" t="s">
        <v>790</v>
      </c>
      <c r="D1006" s="758"/>
      <c r="E1006" s="759"/>
      <c r="F1006" s="544" t="s">
        <v>35</v>
      </c>
      <c r="G1006" s="245">
        <v>1</v>
      </c>
      <c r="H1006" s="346"/>
      <c r="I1006" s="988">
        <f t="shared" si="236"/>
        <v>0</v>
      </c>
      <c r="J1006" s="995"/>
      <c r="K1006" s="988">
        <f t="shared" si="237"/>
        <v>0</v>
      </c>
      <c r="L1006" s="988">
        <f t="shared" si="238"/>
        <v>0</v>
      </c>
      <c r="M1006" s="322">
        <f t="shared" si="239"/>
        <v>0</v>
      </c>
      <c r="N1006" s="479">
        <f t="shared" si="240"/>
        <v>0</v>
      </c>
    </row>
    <row r="1007" spans="2:14" ht="22.5" customHeight="1">
      <c r="B1007" s="544"/>
      <c r="C1007" s="554" t="s">
        <v>791</v>
      </c>
      <c r="D1007" s="758"/>
      <c r="E1007" s="759"/>
      <c r="F1007" s="544" t="s">
        <v>35</v>
      </c>
      <c r="G1007" s="245">
        <v>2</v>
      </c>
      <c r="H1007" s="346"/>
      <c r="I1007" s="988">
        <f t="shared" si="236"/>
        <v>0</v>
      </c>
      <c r="J1007" s="995"/>
      <c r="K1007" s="988">
        <f t="shared" si="237"/>
        <v>0</v>
      </c>
      <c r="L1007" s="988">
        <f t="shared" si="238"/>
        <v>0</v>
      </c>
      <c r="M1007" s="322">
        <f t="shared" si="239"/>
        <v>0</v>
      </c>
      <c r="N1007" s="479">
        <f t="shared" si="240"/>
        <v>0</v>
      </c>
    </row>
    <row r="1008" spans="2:14" ht="22.5" customHeight="1">
      <c r="B1008" s="544"/>
      <c r="C1008" s="554" t="s">
        <v>792</v>
      </c>
      <c r="D1008" s="758"/>
      <c r="E1008" s="759"/>
      <c r="F1008" s="544" t="s">
        <v>35</v>
      </c>
      <c r="G1008" s="245">
        <v>1</v>
      </c>
      <c r="H1008" s="346"/>
      <c r="I1008" s="988">
        <f t="shared" si="236"/>
        <v>0</v>
      </c>
      <c r="J1008" s="995"/>
      <c r="K1008" s="988">
        <f t="shared" si="237"/>
        <v>0</v>
      </c>
      <c r="L1008" s="988">
        <f t="shared" si="238"/>
        <v>0</v>
      </c>
      <c r="M1008" s="322">
        <f t="shared" si="239"/>
        <v>0</v>
      </c>
      <c r="N1008" s="479">
        <f t="shared" si="240"/>
        <v>0</v>
      </c>
    </row>
    <row r="1009" spans="2:14" ht="22.5" customHeight="1">
      <c r="B1009" s="544"/>
      <c r="C1009" s="554" t="s">
        <v>793</v>
      </c>
      <c r="D1009" s="758"/>
      <c r="E1009" s="759"/>
      <c r="F1009" s="544" t="s">
        <v>35</v>
      </c>
      <c r="G1009" s="245">
        <v>1</v>
      </c>
      <c r="H1009" s="346"/>
      <c r="I1009" s="988">
        <f t="shared" si="236"/>
        <v>0</v>
      </c>
      <c r="J1009" s="995"/>
      <c r="K1009" s="988">
        <f t="shared" si="237"/>
        <v>0</v>
      </c>
      <c r="L1009" s="988">
        <f t="shared" si="238"/>
        <v>0</v>
      </c>
      <c r="M1009" s="322">
        <f t="shared" si="239"/>
        <v>0</v>
      </c>
      <c r="N1009" s="479">
        <f t="shared" si="240"/>
        <v>0</v>
      </c>
    </row>
    <row r="1010" spans="2:14" ht="22.5" customHeight="1">
      <c r="B1010" s="544"/>
      <c r="C1010" s="554" t="s">
        <v>794</v>
      </c>
      <c r="D1010" s="758"/>
      <c r="E1010" s="759"/>
      <c r="F1010" s="544" t="s">
        <v>35</v>
      </c>
      <c r="G1010" s="245">
        <v>1</v>
      </c>
      <c r="H1010" s="346"/>
      <c r="I1010" s="988">
        <f t="shared" si="236"/>
        <v>0</v>
      </c>
      <c r="J1010" s="995"/>
      <c r="K1010" s="988">
        <f t="shared" si="237"/>
        <v>0</v>
      </c>
      <c r="L1010" s="988">
        <f t="shared" si="238"/>
        <v>0</v>
      </c>
      <c r="M1010" s="322">
        <f t="shared" si="239"/>
        <v>0</v>
      </c>
      <c r="N1010" s="479">
        <f t="shared" si="240"/>
        <v>0</v>
      </c>
    </row>
    <row r="1011" spans="2:14" ht="22.5" customHeight="1">
      <c r="B1011" s="544"/>
      <c r="C1011" s="554" t="s">
        <v>795</v>
      </c>
      <c r="D1011" s="758"/>
      <c r="E1011" s="759"/>
      <c r="F1011" s="544" t="s">
        <v>35</v>
      </c>
      <c r="G1011" s="245">
        <v>1</v>
      </c>
      <c r="H1011" s="346"/>
      <c r="I1011" s="988">
        <f t="shared" si="236"/>
        <v>0</v>
      </c>
      <c r="J1011" s="995"/>
      <c r="K1011" s="988">
        <f t="shared" si="237"/>
        <v>0</v>
      </c>
      <c r="L1011" s="988">
        <f t="shared" si="238"/>
        <v>0</v>
      </c>
      <c r="M1011" s="322">
        <f t="shared" si="239"/>
        <v>0</v>
      </c>
      <c r="N1011" s="479">
        <f t="shared" si="240"/>
        <v>0</v>
      </c>
    </row>
    <row r="1012" spans="2:14" ht="22.5" customHeight="1">
      <c r="B1012" s="544"/>
      <c r="C1012" s="554" t="s">
        <v>794</v>
      </c>
      <c r="D1012" s="758"/>
      <c r="E1012" s="759"/>
      <c r="F1012" s="544" t="s">
        <v>35</v>
      </c>
      <c r="G1012" s="245">
        <v>1</v>
      </c>
      <c r="H1012" s="346"/>
      <c r="I1012" s="988">
        <f t="shared" si="236"/>
        <v>0</v>
      </c>
      <c r="J1012" s="995"/>
      <c r="K1012" s="988">
        <f t="shared" si="237"/>
        <v>0</v>
      </c>
      <c r="L1012" s="988">
        <f t="shared" si="238"/>
        <v>0</v>
      </c>
      <c r="M1012" s="322">
        <f t="shared" si="239"/>
        <v>0</v>
      </c>
      <c r="N1012" s="479">
        <f t="shared" si="240"/>
        <v>0</v>
      </c>
    </row>
    <row r="1013" spans="2:14" ht="22.5" customHeight="1">
      <c r="B1013" s="544"/>
      <c r="C1013" s="554" t="s">
        <v>796</v>
      </c>
      <c r="D1013" s="758"/>
      <c r="E1013" s="759"/>
      <c r="F1013" s="544" t="s">
        <v>35</v>
      </c>
      <c r="G1013" s="245">
        <v>1</v>
      </c>
      <c r="H1013" s="346"/>
      <c r="I1013" s="988">
        <f t="shared" ref="I1013:I1076" si="241">G1013*H1013</f>
        <v>0</v>
      </c>
      <c r="J1013" s="995"/>
      <c r="K1013" s="988">
        <f t="shared" si="237"/>
        <v>0</v>
      </c>
      <c r="L1013" s="988">
        <f t="shared" si="238"/>
        <v>0</v>
      </c>
      <c r="M1013" s="322">
        <f t="shared" si="239"/>
        <v>0</v>
      </c>
      <c r="N1013" s="479">
        <f t="shared" si="240"/>
        <v>0</v>
      </c>
    </row>
    <row r="1014" spans="2:14" ht="22.5" customHeight="1">
      <c r="B1014" s="544"/>
      <c r="C1014" s="554" t="s">
        <v>781</v>
      </c>
      <c r="D1014" s="758"/>
      <c r="E1014" s="759"/>
      <c r="F1014" s="544" t="s">
        <v>35</v>
      </c>
      <c r="G1014" s="245">
        <v>1</v>
      </c>
      <c r="H1014" s="346"/>
      <c r="I1014" s="988">
        <f t="shared" si="241"/>
        <v>0</v>
      </c>
      <c r="J1014" s="995"/>
      <c r="K1014" s="988">
        <f t="shared" ref="K1014:K1077" si="242">G1014*J1014</f>
        <v>0</v>
      </c>
      <c r="L1014" s="988">
        <f t="shared" ref="L1014:L1077" si="243">I1014+K1014</f>
        <v>0</v>
      </c>
      <c r="M1014" s="322">
        <f t="shared" ref="M1014:M1077" si="244">SUM(I1014+K1014)</f>
        <v>0</v>
      </c>
      <c r="N1014" s="479">
        <f t="shared" ref="N1014:N1077" si="245">(H1014+J1014)*G1014</f>
        <v>0</v>
      </c>
    </row>
    <row r="1015" spans="2:14" ht="22.5" customHeight="1">
      <c r="B1015" s="544"/>
      <c r="C1015" s="554" t="s">
        <v>797</v>
      </c>
      <c r="D1015" s="758"/>
      <c r="E1015" s="759"/>
      <c r="F1015" s="544" t="s">
        <v>35</v>
      </c>
      <c r="G1015" s="245">
        <v>1</v>
      </c>
      <c r="H1015" s="346"/>
      <c r="I1015" s="988">
        <f t="shared" si="241"/>
        <v>0</v>
      </c>
      <c r="J1015" s="995"/>
      <c r="K1015" s="988">
        <f t="shared" si="242"/>
        <v>0</v>
      </c>
      <c r="L1015" s="988">
        <f t="shared" si="243"/>
        <v>0</v>
      </c>
      <c r="M1015" s="322">
        <f t="shared" si="244"/>
        <v>0</v>
      </c>
      <c r="N1015" s="479">
        <f t="shared" si="245"/>
        <v>0</v>
      </c>
    </row>
    <row r="1016" spans="2:14" ht="22.5" customHeight="1">
      <c r="B1016" s="544"/>
      <c r="C1016" s="554" t="s">
        <v>798</v>
      </c>
      <c r="D1016" s="758"/>
      <c r="E1016" s="759"/>
      <c r="F1016" s="544" t="s">
        <v>35</v>
      </c>
      <c r="G1016" s="245">
        <v>1</v>
      </c>
      <c r="H1016" s="346"/>
      <c r="I1016" s="988">
        <f t="shared" si="241"/>
        <v>0</v>
      </c>
      <c r="J1016" s="995"/>
      <c r="K1016" s="988">
        <f t="shared" si="242"/>
        <v>0</v>
      </c>
      <c r="L1016" s="988">
        <f t="shared" si="243"/>
        <v>0</v>
      </c>
      <c r="M1016" s="322">
        <f t="shared" si="244"/>
        <v>0</v>
      </c>
      <c r="N1016" s="479">
        <f t="shared" si="245"/>
        <v>0</v>
      </c>
    </row>
    <row r="1017" spans="2:14" ht="22.5" customHeight="1">
      <c r="B1017" s="544"/>
      <c r="C1017" s="554" t="s">
        <v>787</v>
      </c>
      <c r="D1017" s="758"/>
      <c r="E1017" s="759"/>
      <c r="F1017" s="544" t="s">
        <v>35</v>
      </c>
      <c r="G1017" s="245">
        <v>4</v>
      </c>
      <c r="H1017" s="346"/>
      <c r="I1017" s="988">
        <f t="shared" si="241"/>
        <v>0</v>
      </c>
      <c r="J1017" s="995"/>
      <c r="K1017" s="988">
        <f t="shared" si="242"/>
        <v>0</v>
      </c>
      <c r="L1017" s="988">
        <f t="shared" si="243"/>
        <v>0</v>
      </c>
      <c r="M1017" s="322">
        <f t="shared" si="244"/>
        <v>0</v>
      </c>
      <c r="N1017" s="479">
        <f t="shared" si="245"/>
        <v>0</v>
      </c>
    </row>
    <row r="1018" spans="2:14" ht="22.5" customHeight="1">
      <c r="B1018" s="544"/>
      <c r="C1018" s="554" t="s">
        <v>799</v>
      </c>
      <c r="D1018" s="758"/>
      <c r="E1018" s="759"/>
      <c r="F1018" s="544" t="s">
        <v>35</v>
      </c>
      <c r="G1018" s="245">
        <v>1</v>
      </c>
      <c r="H1018" s="346"/>
      <c r="I1018" s="988">
        <f t="shared" si="241"/>
        <v>0</v>
      </c>
      <c r="J1018" s="995"/>
      <c r="K1018" s="988">
        <f t="shared" si="242"/>
        <v>0</v>
      </c>
      <c r="L1018" s="988">
        <f t="shared" si="243"/>
        <v>0</v>
      </c>
      <c r="M1018" s="322">
        <f t="shared" si="244"/>
        <v>0</v>
      </c>
      <c r="N1018" s="479">
        <f t="shared" si="245"/>
        <v>0</v>
      </c>
    </row>
    <row r="1019" spans="2:14" ht="22.5" customHeight="1">
      <c r="B1019" s="544"/>
      <c r="C1019" s="554" t="s">
        <v>800</v>
      </c>
      <c r="D1019" s="758"/>
      <c r="E1019" s="759"/>
      <c r="F1019" s="544"/>
      <c r="G1019" s="245"/>
      <c r="H1019" s="346"/>
      <c r="I1019" s="988">
        <f t="shared" si="241"/>
        <v>0</v>
      </c>
      <c r="J1019" s="995"/>
      <c r="K1019" s="988">
        <f t="shared" si="242"/>
        <v>0</v>
      </c>
      <c r="L1019" s="988">
        <f t="shared" si="243"/>
        <v>0</v>
      </c>
      <c r="M1019" s="322">
        <f t="shared" si="244"/>
        <v>0</v>
      </c>
      <c r="N1019" s="479">
        <f t="shared" si="245"/>
        <v>0</v>
      </c>
    </row>
    <row r="1020" spans="2:14" ht="22.5" customHeight="1">
      <c r="B1020" s="544"/>
      <c r="C1020" s="554" t="s">
        <v>801</v>
      </c>
      <c r="D1020" s="758"/>
      <c r="E1020" s="759"/>
      <c r="F1020" s="544" t="s">
        <v>35</v>
      </c>
      <c r="G1020" s="245">
        <v>2</v>
      </c>
      <c r="H1020" s="346"/>
      <c r="I1020" s="988">
        <f t="shared" si="241"/>
        <v>0</v>
      </c>
      <c r="J1020" s="996"/>
      <c r="K1020" s="988">
        <f t="shared" si="242"/>
        <v>0</v>
      </c>
      <c r="L1020" s="988">
        <f t="shared" si="243"/>
        <v>0</v>
      </c>
      <c r="M1020" s="322">
        <f t="shared" si="244"/>
        <v>0</v>
      </c>
      <c r="N1020" s="479">
        <f t="shared" si="245"/>
        <v>0</v>
      </c>
    </row>
    <row r="1021" spans="2:14" ht="22.5" customHeight="1">
      <c r="B1021" s="544"/>
      <c r="C1021" s="554" t="s">
        <v>802</v>
      </c>
      <c r="D1021" s="758"/>
      <c r="E1021" s="759"/>
      <c r="F1021" s="544" t="s">
        <v>35</v>
      </c>
      <c r="G1021" s="245">
        <v>2</v>
      </c>
      <c r="H1021" s="346"/>
      <c r="I1021" s="988">
        <f t="shared" si="241"/>
        <v>0</v>
      </c>
      <c r="J1021" s="995"/>
      <c r="K1021" s="988">
        <f t="shared" si="242"/>
        <v>0</v>
      </c>
      <c r="L1021" s="988">
        <f t="shared" si="243"/>
        <v>0</v>
      </c>
      <c r="M1021" s="322">
        <f t="shared" si="244"/>
        <v>0</v>
      </c>
      <c r="N1021" s="479">
        <f t="shared" si="245"/>
        <v>0</v>
      </c>
    </row>
    <row r="1022" spans="2:14" ht="22.5" customHeight="1">
      <c r="B1022" s="544"/>
      <c r="C1022" s="554" t="s">
        <v>803</v>
      </c>
      <c r="D1022" s="758"/>
      <c r="E1022" s="759"/>
      <c r="F1022" s="544" t="s">
        <v>35</v>
      </c>
      <c r="G1022" s="245">
        <v>2</v>
      </c>
      <c r="H1022" s="346"/>
      <c r="I1022" s="988">
        <f t="shared" si="241"/>
        <v>0</v>
      </c>
      <c r="J1022" s="996"/>
      <c r="K1022" s="988">
        <f t="shared" si="242"/>
        <v>0</v>
      </c>
      <c r="L1022" s="988">
        <f t="shared" si="243"/>
        <v>0</v>
      </c>
      <c r="M1022" s="322">
        <f t="shared" si="244"/>
        <v>0</v>
      </c>
      <c r="N1022" s="479">
        <f t="shared" si="245"/>
        <v>0</v>
      </c>
    </row>
    <row r="1023" spans="2:14" ht="22.5" customHeight="1">
      <c r="B1023" s="544"/>
      <c r="C1023" s="554" t="s">
        <v>804</v>
      </c>
      <c r="D1023" s="758"/>
      <c r="E1023" s="759"/>
      <c r="F1023" s="544" t="s">
        <v>35</v>
      </c>
      <c r="G1023" s="245">
        <v>2</v>
      </c>
      <c r="H1023" s="346"/>
      <c r="I1023" s="988">
        <f t="shared" si="241"/>
        <v>0</v>
      </c>
      <c r="J1023" s="995"/>
      <c r="K1023" s="988">
        <f t="shared" si="242"/>
        <v>0</v>
      </c>
      <c r="L1023" s="988">
        <f t="shared" si="243"/>
        <v>0</v>
      </c>
      <c r="M1023" s="322">
        <f t="shared" si="244"/>
        <v>0</v>
      </c>
      <c r="N1023" s="479">
        <f t="shared" si="245"/>
        <v>0</v>
      </c>
    </row>
    <row r="1024" spans="2:14" ht="22.5" customHeight="1">
      <c r="B1024" s="544"/>
      <c r="C1024" s="554" t="s">
        <v>805</v>
      </c>
      <c r="D1024" s="758"/>
      <c r="E1024" s="759"/>
      <c r="F1024" s="544" t="s">
        <v>103</v>
      </c>
      <c r="G1024" s="245">
        <v>292</v>
      </c>
      <c r="H1024" s="346"/>
      <c r="I1024" s="988">
        <f t="shared" si="241"/>
        <v>0</v>
      </c>
      <c r="J1024" s="995"/>
      <c r="K1024" s="988">
        <f t="shared" si="242"/>
        <v>0</v>
      </c>
      <c r="L1024" s="988">
        <f t="shared" si="243"/>
        <v>0</v>
      </c>
      <c r="M1024" s="322">
        <f t="shared" si="244"/>
        <v>0</v>
      </c>
      <c r="N1024" s="479">
        <f t="shared" si="245"/>
        <v>0</v>
      </c>
    </row>
    <row r="1025" spans="2:14" ht="22.5" customHeight="1">
      <c r="B1025" s="544"/>
      <c r="C1025" s="554" t="s">
        <v>806</v>
      </c>
      <c r="D1025" s="758"/>
      <c r="E1025" s="759"/>
      <c r="F1025" s="544" t="s">
        <v>103</v>
      </c>
      <c r="G1025" s="245">
        <v>126</v>
      </c>
      <c r="H1025" s="346"/>
      <c r="I1025" s="988">
        <f t="shared" si="241"/>
        <v>0</v>
      </c>
      <c r="J1025" s="995"/>
      <c r="K1025" s="988">
        <f t="shared" si="242"/>
        <v>0</v>
      </c>
      <c r="L1025" s="988">
        <f t="shared" si="243"/>
        <v>0</v>
      </c>
      <c r="M1025" s="322">
        <f t="shared" si="244"/>
        <v>0</v>
      </c>
      <c r="N1025" s="479">
        <f t="shared" si="245"/>
        <v>0</v>
      </c>
    </row>
    <row r="1026" spans="2:14" ht="22.5" customHeight="1">
      <c r="B1026" s="544"/>
      <c r="C1026" s="787" t="s">
        <v>1314</v>
      </c>
      <c r="D1026" s="758"/>
      <c r="E1026" s="759"/>
      <c r="F1026" s="544" t="s">
        <v>35</v>
      </c>
      <c r="G1026" s="245">
        <v>3</v>
      </c>
      <c r="H1026" s="349"/>
      <c r="I1026" s="988">
        <f t="shared" si="241"/>
        <v>0</v>
      </c>
      <c r="J1026" s="996"/>
      <c r="K1026" s="988">
        <f t="shared" si="242"/>
        <v>0</v>
      </c>
      <c r="L1026" s="988">
        <f t="shared" si="243"/>
        <v>0</v>
      </c>
      <c r="M1026" s="322">
        <f t="shared" si="244"/>
        <v>0</v>
      </c>
      <c r="N1026" s="479">
        <f t="shared" si="245"/>
        <v>0</v>
      </c>
    </row>
    <row r="1027" spans="2:14" ht="22.5" customHeight="1">
      <c r="B1027" s="544"/>
      <c r="C1027" s="787" t="s">
        <v>1315</v>
      </c>
      <c r="D1027" s="758"/>
      <c r="E1027" s="759"/>
      <c r="F1027" s="544" t="s">
        <v>35</v>
      </c>
      <c r="G1027" s="245">
        <v>1</v>
      </c>
      <c r="H1027" s="349"/>
      <c r="I1027" s="988">
        <f t="shared" si="241"/>
        <v>0</v>
      </c>
      <c r="J1027" s="995"/>
      <c r="K1027" s="988">
        <f t="shared" si="242"/>
        <v>0</v>
      </c>
      <c r="L1027" s="988">
        <f t="shared" si="243"/>
        <v>0</v>
      </c>
      <c r="M1027" s="322">
        <f t="shared" si="244"/>
        <v>0</v>
      </c>
      <c r="N1027" s="479">
        <f t="shared" si="245"/>
        <v>0</v>
      </c>
    </row>
    <row r="1028" spans="2:14" ht="22.5" customHeight="1">
      <c r="B1028" s="764">
        <v>6</v>
      </c>
      <c r="C1028" s="765" t="s">
        <v>258</v>
      </c>
      <c r="D1028" s="758"/>
      <c r="E1028" s="759"/>
      <c r="F1028" s="458"/>
      <c r="G1028" s="335"/>
      <c r="H1028" s="336"/>
      <c r="I1028" s="988">
        <f t="shared" si="241"/>
        <v>0</v>
      </c>
      <c r="J1028" s="992"/>
      <c r="K1028" s="988">
        <f t="shared" si="242"/>
        <v>0</v>
      </c>
      <c r="L1028" s="988">
        <f t="shared" si="243"/>
        <v>0</v>
      </c>
      <c r="M1028" s="322">
        <f t="shared" si="244"/>
        <v>0</v>
      </c>
      <c r="N1028" s="479">
        <f t="shared" si="245"/>
        <v>0</v>
      </c>
    </row>
    <row r="1029" spans="2:14" ht="22.5" customHeight="1">
      <c r="B1029" s="781">
        <v>6.1</v>
      </c>
      <c r="C1029" s="780" t="s">
        <v>1052</v>
      </c>
      <c r="D1029" s="758"/>
      <c r="E1029" s="759"/>
      <c r="F1029" s="458"/>
      <c r="G1029" s="335"/>
      <c r="H1029" s="336"/>
      <c r="I1029" s="988">
        <f t="shared" si="241"/>
        <v>0</v>
      </c>
      <c r="J1029" s="982"/>
      <c r="K1029" s="988">
        <f t="shared" si="242"/>
        <v>0</v>
      </c>
      <c r="L1029" s="988">
        <f t="shared" si="243"/>
        <v>0</v>
      </c>
      <c r="M1029" s="322">
        <f t="shared" si="244"/>
        <v>0</v>
      </c>
      <c r="N1029" s="479">
        <f t="shared" si="245"/>
        <v>0</v>
      </c>
    </row>
    <row r="1030" spans="2:14" ht="22.5" customHeight="1">
      <c r="B1030" s="781"/>
      <c r="C1030" s="788" t="s">
        <v>1053</v>
      </c>
      <c r="D1030" s="758"/>
      <c r="E1030" s="759"/>
      <c r="F1030" s="781" t="s">
        <v>103</v>
      </c>
      <c r="G1030" s="335">
        <v>4144</v>
      </c>
      <c r="H1030" s="336"/>
      <c r="I1030" s="988">
        <f t="shared" si="241"/>
        <v>0</v>
      </c>
      <c r="J1030" s="981"/>
      <c r="K1030" s="988">
        <f t="shared" si="242"/>
        <v>0</v>
      </c>
      <c r="L1030" s="988">
        <f t="shared" si="243"/>
        <v>0</v>
      </c>
      <c r="M1030" s="322">
        <f t="shared" si="244"/>
        <v>0</v>
      </c>
      <c r="N1030" s="479">
        <f t="shared" si="245"/>
        <v>0</v>
      </c>
    </row>
    <row r="1031" spans="2:14" ht="22.5" customHeight="1">
      <c r="B1031" s="781"/>
      <c r="C1031" s="788" t="s">
        <v>1054</v>
      </c>
      <c r="D1031" s="758"/>
      <c r="E1031" s="759"/>
      <c r="F1031" s="781" t="s">
        <v>107</v>
      </c>
      <c r="G1031" s="341">
        <v>1</v>
      </c>
      <c r="H1031" s="336"/>
      <c r="I1031" s="988">
        <f t="shared" si="241"/>
        <v>0</v>
      </c>
      <c r="J1031" s="988"/>
      <c r="K1031" s="988">
        <f t="shared" si="242"/>
        <v>0</v>
      </c>
      <c r="L1031" s="988">
        <f t="shared" si="243"/>
        <v>0</v>
      </c>
      <c r="M1031" s="322">
        <f t="shared" si="244"/>
        <v>0</v>
      </c>
      <c r="N1031" s="479">
        <f t="shared" si="245"/>
        <v>0</v>
      </c>
    </row>
    <row r="1032" spans="2:14" ht="22.5" customHeight="1">
      <c r="B1032" s="781">
        <v>6.2</v>
      </c>
      <c r="C1032" s="780" t="s">
        <v>259</v>
      </c>
      <c r="D1032" s="758"/>
      <c r="E1032" s="759"/>
      <c r="F1032" s="781"/>
      <c r="G1032" s="335"/>
      <c r="H1032" s="336"/>
      <c r="I1032" s="988">
        <f t="shared" si="241"/>
        <v>0</v>
      </c>
      <c r="J1032" s="981"/>
      <c r="K1032" s="988">
        <f t="shared" si="242"/>
        <v>0</v>
      </c>
      <c r="L1032" s="988">
        <f t="shared" si="243"/>
        <v>0</v>
      </c>
      <c r="M1032" s="322">
        <f t="shared" si="244"/>
        <v>0</v>
      </c>
      <c r="N1032" s="479">
        <f t="shared" si="245"/>
        <v>0</v>
      </c>
    </row>
    <row r="1033" spans="2:14" ht="22.5" customHeight="1">
      <c r="B1033" s="781"/>
      <c r="C1033" s="788" t="s">
        <v>1055</v>
      </c>
      <c r="D1033" s="758"/>
      <c r="E1033" s="759"/>
      <c r="F1033" s="781" t="s">
        <v>103</v>
      </c>
      <c r="G1033" s="335">
        <v>2072</v>
      </c>
      <c r="H1033" s="336"/>
      <c r="I1033" s="988">
        <f t="shared" si="241"/>
        <v>0</v>
      </c>
      <c r="J1033" s="981"/>
      <c r="K1033" s="988">
        <f t="shared" si="242"/>
        <v>0</v>
      </c>
      <c r="L1033" s="988">
        <f t="shared" si="243"/>
        <v>0</v>
      </c>
      <c r="M1033" s="322">
        <f t="shared" si="244"/>
        <v>0</v>
      </c>
      <c r="N1033" s="479">
        <f t="shared" si="245"/>
        <v>0</v>
      </c>
    </row>
    <row r="1034" spans="2:14" ht="22.5" customHeight="1">
      <c r="B1034" s="764"/>
      <c r="C1034" s="788" t="s">
        <v>1054</v>
      </c>
      <c r="D1034" s="758"/>
      <c r="E1034" s="786"/>
      <c r="F1034" s="781" t="s">
        <v>107</v>
      </c>
      <c r="G1034" s="341">
        <v>1</v>
      </c>
      <c r="H1034" s="342"/>
      <c r="I1034" s="988">
        <f t="shared" si="241"/>
        <v>0</v>
      </c>
      <c r="J1034" s="993"/>
      <c r="K1034" s="988">
        <f t="shared" si="242"/>
        <v>0</v>
      </c>
      <c r="L1034" s="988">
        <f t="shared" si="243"/>
        <v>0</v>
      </c>
      <c r="M1034" s="322">
        <f t="shared" si="244"/>
        <v>0</v>
      </c>
      <c r="N1034" s="479">
        <f t="shared" si="245"/>
        <v>0</v>
      </c>
    </row>
    <row r="1035" spans="2:14" ht="22.5" customHeight="1">
      <c r="B1035" s="781">
        <v>6.3</v>
      </c>
      <c r="C1035" s="788" t="s">
        <v>1056</v>
      </c>
      <c r="D1035" s="758"/>
      <c r="E1035" s="786"/>
      <c r="F1035" s="781"/>
      <c r="G1035" s="341"/>
      <c r="H1035" s="342"/>
      <c r="I1035" s="988">
        <f t="shared" si="241"/>
        <v>0</v>
      </c>
      <c r="J1035" s="993"/>
      <c r="K1035" s="988">
        <f t="shared" si="242"/>
        <v>0</v>
      </c>
      <c r="L1035" s="988">
        <f t="shared" si="243"/>
        <v>0</v>
      </c>
      <c r="M1035" s="322">
        <f t="shared" si="244"/>
        <v>0</v>
      </c>
      <c r="N1035" s="479">
        <f t="shared" si="245"/>
        <v>0</v>
      </c>
    </row>
    <row r="1036" spans="2:14" ht="22.5" customHeight="1">
      <c r="B1036" s="781"/>
      <c r="C1036" s="788" t="s">
        <v>1057</v>
      </c>
      <c r="D1036" s="758"/>
      <c r="E1036" s="759"/>
      <c r="F1036" s="458" t="s">
        <v>35</v>
      </c>
      <c r="G1036" s="335">
        <v>9</v>
      </c>
      <c r="H1036" s="342"/>
      <c r="I1036" s="988">
        <f t="shared" si="241"/>
        <v>0</v>
      </c>
      <c r="J1036" s="981"/>
      <c r="K1036" s="988">
        <f t="shared" si="242"/>
        <v>0</v>
      </c>
      <c r="L1036" s="988">
        <f t="shared" si="243"/>
        <v>0</v>
      </c>
      <c r="M1036" s="322">
        <f t="shared" si="244"/>
        <v>0</v>
      </c>
      <c r="N1036" s="479">
        <f t="shared" si="245"/>
        <v>0</v>
      </c>
    </row>
    <row r="1037" spans="2:14" ht="22.5" customHeight="1">
      <c r="B1037" s="781"/>
      <c r="C1037" s="788" t="s">
        <v>1058</v>
      </c>
      <c r="D1037" s="758"/>
      <c r="E1037" s="759"/>
      <c r="F1037" s="458" t="s">
        <v>35</v>
      </c>
      <c r="G1037" s="335">
        <v>5</v>
      </c>
      <c r="H1037" s="342"/>
      <c r="I1037" s="988">
        <f t="shared" si="241"/>
        <v>0</v>
      </c>
      <c r="J1037" s="981"/>
      <c r="K1037" s="988">
        <f t="shared" si="242"/>
        <v>0</v>
      </c>
      <c r="L1037" s="988">
        <f t="shared" si="243"/>
        <v>0</v>
      </c>
      <c r="M1037" s="322">
        <f t="shared" si="244"/>
        <v>0</v>
      </c>
      <c r="N1037" s="479">
        <f t="shared" si="245"/>
        <v>0</v>
      </c>
    </row>
    <row r="1038" spans="2:14" ht="22.5" customHeight="1">
      <c r="B1038" s="781">
        <v>6.4</v>
      </c>
      <c r="C1038" s="788" t="s">
        <v>1059</v>
      </c>
      <c r="D1038" s="758"/>
      <c r="E1038" s="759"/>
      <c r="F1038" s="458"/>
      <c r="G1038" s="335"/>
      <c r="H1038" s="342"/>
      <c r="I1038" s="988">
        <f t="shared" si="241"/>
        <v>0</v>
      </c>
      <c r="J1038" s="981"/>
      <c r="K1038" s="988">
        <f t="shared" si="242"/>
        <v>0</v>
      </c>
      <c r="L1038" s="988">
        <f t="shared" si="243"/>
        <v>0</v>
      </c>
      <c r="M1038" s="322">
        <f t="shared" si="244"/>
        <v>0</v>
      </c>
      <c r="N1038" s="479">
        <f t="shared" si="245"/>
        <v>0</v>
      </c>
    </row>
    <row r="1039" spans="2:14" ht="22.5" customHeight="1">
      <c r="B1039" s="781"/>
      <c r="C1039" s="788" t="s">
        <v>1060</v>
      </c>
      <c r="D1039" s="758"/>
      <c r="E1039" s="759"/>
      <c r="F1039" s="458" t="s">
        <v>35</v>
      </c>
      <c r="G1039" s="335">
        <v>2</v>
      </c>
      <c r="H1039" s="342"/>
      <c r="I1039" s="988">
        <f t="shared" si="241"/>
        <v>0</v>
      </c>
      <c r="J1039" s="981"/>
      <c r="K1039" s="988">
        <f t="shared" si="242"/>
        <v>0</v>
      </c>
      <c r="L1039" s="988">
        <f t="shared" si="243"/>
        <v>0</v>
      </c>
      <c r="M1039" s="322">
        <f t="shared" si="244"/>
        <v>0</v>
      </c>
      <c r="N1039" s="479">
        <f t="shared" si="245"/>
        <v>0</v>
      </c>
    </row>
    <row r="1040" spans="2:14" ht="22.5" customHeight="1">
      <c r="B1040" s="781"/>
      <c r="C1040" s="788" t="s">
        <v>1061</v>
      </c>
      <c r="D1040" s="758"/>
      <c r="E1040" s="759"/>
      <c r="F1040" s="458" t="s">
        <v>35</v>
      </c>
      <c r="G1040" s="335">
        <v>1</v>
      </c>
      <c r="H1040" s="342"/>
      <c r="I1040" s="988">
        <f t="shared" si="241"/>
        <v>0</v>
      </c>
      <c r="J1040" s="981"/>
      <c r="K1040" s="988">
        <f t="shared" si="242"/>
        <v>0</v>
      </c>
      <c r="L1040" s="988">
        <f t="shared" si="243"/>
        <v>0</v>
      </c>
      <c r="M1040" s="322">
        <f t="shared" si="244"/>
        <v>0</v>
      </c>
      <c r="N1040" s="479">
        <f t="shared" si="245"/>
        <v>0</v>
      </c>
    </row>
    <row r="1041" spans="2:14" ht="22.5" customHeight="1">
      <c r="B1041" s="781"/>
      <c r="C1041" s="788" t="s">
        <v>1062</v>
      </c>
      <c r="D1041" s="758"/>
      <c r="E1041" s="759"/>
      <c r="F1041" s="458" t="s">
        <v>35</v>
      </c>
      <c r="G1041" s="335">
        <v>1</v>
      </c>
      <c r="H1041" s="342"/>
      <c r="I1041" s="988">
        <f t="shared" si="241"/>
        <v>0</v>
      </c>
      <c r="J1041" s="981"/>
      <c r="K1041" s="988">
        <f t="shared" si="242"/>
        <v>0</v>
      </c>
      <c r="L1041" s="988">
        <f t="shared" si="243"/>
        <v>0</v>
      </c>
      <c r="M1041" s="322">
        <f t="shared" si="244"/>
        <v>0</v>
      </c>
      <c r="N1041" s="479">
        <f t="shared" si="245"/>
        <v>0</v>
      </c>
    </row>
    <row r="1042" spans="2:14" ht="22.5" customHeight="1">
      <c r="B1042" s="764">
        <v>7</v>
      </c>
      <c r="C1042" s="574" t="s">
        <v>1063</v>
      </c>
      <c r="D1042" s="785"/>
      <c r="E1042" s="759"/>
      <c r="F1042" s="781"/>
      <c r="G1042" s="350"/>
      <c r="H1042" s="342"/>
      <c r="I1042" s="988">
        <f t="shared" si="241"/>
        <v>0</v>
      </c>
      <c r="J1042" s="981"/>
      <c r="K1042" s="988">
        <f t="shared" si="242"/>
        <v>0</v>
      </c>
      <c r="L1042" s="988">
        <f t="shared" si="243"/>
        <v>0</v>
      </c>
      <c r="M1042" s="322">
        <f t="shared" si="244"/>
        <v>0</v>
      </c>
      <c r="N1042" s="479">
        <f t="shared" si="245"/>
        <v>0</v>
      </c>
    </row>
    <row r="1043" spans="2:14" ht="22.5" customHeight="1">
      <c r="B1043" s="781">
        <v>7.1</v>
      </c>
      <c r="C1043" s="554" t="s">
        <v>1064</v>
      </c>
      <c r="D1043" s="789"/>
      <c r="E1043" s="759"/>
      <c r="F1043" s="781"/>
      <c r="G1043" s="351"/>
      <c r="H1043" s="300"/>
      <c r="I1043" s="988">
        <f t="shared" si="241"/>
        <v>0</v>
      </c>
      <c r="J1043" s="914"/>
      <c r="K1043" s="988">
        <f t="shared" si="242"/>
        <v>0</v>
      </c>
      <c r="L1043" s="988">
        <f t="shared" si="243"/>
        <v>0</v>
      </c>
      <c r="M1043" s="322">
        <f t="shared" si="244"/>
        <v>0</v>
      </c>
      <c r="N1043" s="479">
        <f t="shared" si="245"/>
        <v>0</v>
      </c>
    </row>
    <row r="1044" spans="2:14" ht="22.5" customHeight="1">
      <c r="B1044" s="781" t="s">
        <v>1339</v>
      </c>
      <c r="C1044" s="780" t="s">
        <v>1065</v>
      </c>
      <c r="D1044" s="758"/>
      <c r="E1044" s="759"/>
      <c r="F1044" s="781" t="s">
        <v>35</v>
      </c>
      <c r="G1044" s="335">
        <v>1</v>
      </c>
      <c r="H1044" s="342"/>
      <c r="I1044" s="988">
        <f t="shared" si="241"/>
        <v>0</v>
      </c>
      <c r="J1044" s="981"/>
      <c r="K1044" s="988">
        <f t="shared" si="242"/>
        <v>0</v>
      </c>
      <c r="L1044" s="988">
        <f t="shared" si="243"/>
        <v>0</v>
      </c>
      <c r="M1044" s="322">
        <f t="shared" si="244"/>
        <v>0</v>
      </c>
      <c r="N1044" s="479">
        <f t="shared" si="245"/>
        <v>0</v>
      </c>
    </row>
    <row r="1045" spans="2:14" ht="22.5" customHeight="1">
      <c r="B1045" s="781" t="s">
        <v>1340</v>
      </c>
      <c r="C1045" s="780" t="s">
        <v>1066</v>
      </c>
      <c r="D1045" s="758"/>
      <c r="E1045" s="759"/>
      <c r="F1045" s="781" t="s">
        <v>35</v>
      </c>
      <c r="G1045" s="335">
        <v>1</v>
      </c>
      <c r="H1045" s="342"/>
      <c r="I1045" s="988">
        <f t="shared" si="241"/>
        <v>0</v>
      </c>
      <c r="J1045" s="981"/>
      <c r="K1045" s="988">
        <f t="shared" si="242"/>
        <v>0</v>
      </c>
      <c r="L1045" s="988">
        <f t="shared" si="243"/>
        <v>0</v>
      </c>
      <c r="M1045" s="322">
        <f t="shared" si="244"/>
        <v>0</v>
      </c>
      <c r="N1045" s="479">
        <f t="shared" si="245"/>
        <v>0</v>
      </c>
    </row>
    <row r="1046" spans="2:14" ht="22.5" customHeight="1">
      <c r="B1046" s="781" t="s">
        <v>1341</v>
      </c>
      <c r="C1046" s="780" t="s">
        <v>1067</v>
      </c>
      <c r="D1046" s="758"/>
      <c r="E1046" s="759"/>
      <c r="F1046" s="781" t="s">
        <v>35</v>
      </c>
      <c r="G1046" s="335">
        <v>1</v>
      </c>
      <c r="H1046" s="342"/>
      <c r="I1046" s="988">
        <f t="shared" si="241"/>
        <v>0</v>
      </c>
      <c r="J1046" s="981"/>
      <c r="K1046" s="988">
        <f t="shared" si="242"/>
        <v>0</v>
      </c>
      <c r="L1046" s="988">
        <f t="shared" si="243"/>
        <v>0</v>
      </c>
      <c r="M1046" s="322">
        <f t="shared" si="244"/>
        <v>0</v>
      </c>
      <c r="N1046" s="479">
        <f t="shared" si="245"/>
        <v>0</v>
      </c>
    </row>
    <row r="1047" spans="2:14" ht="22.5" customHeight="1">
      <c r="B1047" s="781" t="s">
        <v>1342</v>
      </c>
      <c r="C1047" s="780" t="s">
        <v>1068</v>
      </c>
      <c r="D1047" s="758"/>
      <c r="E1047" s="759"/>
      <c r="F1047" s="781" t="s">
        <v>35</v>
      </c>
      <c r="G1047" s="335">
        <v>1</v>
      </c>
      <c r="H1047" s="342"/>
      <c r="I1047" s="988">
        <f t="shared" si="241"/>
        <v>0</v>
      </c>
      <c r="J1047" s="981"/>
      <c r="K1047" s="988">
        <f t="shared" si="242"/>
        <v>0</v>
      </c>
      <c r="L1047" s="988">
        <f t="shared" si="243"/>
        <v>0</v>
      </c>
      <c r="M1047" s="322">
        <f t="shared" si="244"/>
        <v>0</v>
      </c>
      <c r="N1047" s="479">
        <f t="shared" si="245"/>
        <v>0</v>
      </c>
    </row>
    <row r="1048" spans="2:14" ht="22.5" customHeight="1">
      <c r="B1048" s="781" t="s">
        <v>1343</v>
      </c>
      <c r="C1048" s="780" t="s">
        <v>1069</v>
      </c>
      <c r="D1048" s="758"/>
      <c r="E1048" s="759"/>
      <c r="F1048" s="781" t="s">
        <v>35</v>
      </c>
      <c r="G1048" s="335">
        <v>4</v>
      </c>
      <c r="H1048" s="342"/>
      <c r="I1048" s="988">
        <f t="shared" si="241"/>
        <v>0</v>
      </c>
      <c r="J1048" s="981"/>
      <c r="K1048" s="988">
        <f t="shared" si="242"/>
        <v>0</v>
      </c>
      <c r="L1048" s="988">
        <f t="shared" si="243"/>
        <v>0</v>
      </c>
      <c r="M1048" s="322">
        <f t="shared" si="244"/>
        <v>0</v>
      </c>
      <c r="N1048" s="479">
        <f t="shared" si="245"/>
        <v>0</v>
      </c>
    </row>
    <row r="1049" spans="2:14" ht="22.5" customHeight="1">
      <c r="B1049" s="781" t="s">
        <v>1344</v>
      </c>
      <c r="C1049" s="780" t="s">
        <v>1070</v>
      </c>
      <c r="D1049" s="758"/>
      <c r="E1049" s="759"/>
      <c r="F1049" s="781" t="s">
        <v>35</v>
      </c>
      <c r="G1049" s="335">
        <v>2</v>
      </c>
      <c r="H1049" s="342"/>
      <c r="I1049" s="988">
        <f t="shared" si="241"/>
        <v>0</v>
      </c>
      <c r="J1049" s="981"/>
      <c r="K1049" s="988">
        <f t="shared" si="242"/>
        <v>0</v>
      </c>
      <c r="L1049" s="988">
        <f t="shared" si="243"/>
        <v>0</v>
      </c>
      <c r="M1049" s="322">
        <f t="shared" si="244"/>
        <v>0</v>
      </c>
      <c r="N1049" s="479">
        <f t="shared" si="245"/>
        <v>0</v>
      </c>
    </row>
    <row r="1050" spans="2:14" ht="22.5" customHeight="1">
      <c r="B1050" s="781" t="s">
        <v>1345</v>
      </c>
      <c r="C1050" s="780" t="s">
        <v>1318</v>
      </c>
      <c r="D1050" s="758"/>
      <c r="E1050" s="759"/>
      <c r="F1050" s="781" t="s">
        <v>35</v>
      </c>
      <c r="G1050" s="335">
        <v>1</v>
      </c>
      <c r="H1050" s="342"/>
      <c r="I1050" s="988">
        <f t="shared" si="241"/>
        <v>0</v>
      </c>
      <c r="J1050" s="981"/>
      <c r="K1050" s="988">
        <f t="shared" si="242"/>
        <v>0</v>
      </c>
      <c r="L1050" s="988">
        <f t="shared" si="243"/>
        <v>0</v>
      </c>
      <c r="M1050" s="322">
        <f t="shared" si="244"/>
        <v>0</v>
      </c>
      <c r="N1050" s="479">
        <f t="shared" si="245"/>
        <v>0</v>
      </c>
    </row>
    <row r="1051" spans="2:14" ht="22.5" customHeight="1">
      <c r="B1051" s="781">
        <v>7.2</v>
      </c>
      <c r="C1051" s="554" t="s">
        <v>1071</v>
      </c>
      <c r="D1051" s="789"/>
      <c r="E1051" s="759"/>
      <c r="F1051" s="781"/>
      <c r="G1051" s="351"/>
      <c r="H1051" s="300"/>
      <c r="I1051" s="988">
        <f t="shared" si="241"/>
        <v>0</v>
      </c>
      <c r="J1051" s="914"/>
      <c r="K1051" s="988">
        <f t="shared" si="242"/>
        <v>0</v>
      </c>
      <c r="L1051" s="988">
        <f t="shared" si="243"/>
        <v>0</v>
      </c>
      <c r="M1051" s="322">
        <f t="shared" si="244"/>
        <v>0</v>
      </c>
      <c r="N1051" s="479">
        <f t="shared" si="245"/>
        <v>0</v>
      </c>
    </row>
    <row r="1052" spans="2:14" ht="22.5" customHeight="1">
      <c r="B1052" s="781" t="s">
        <v>1346</v>
      </c>
      <c r="C1052" s="780" t="s">
        <v>1072</v>
      </c>
      <c r="D1052" s="758"/>
      <c r="E1052" s="759"/>
      <c r="F1052" s="781" t="s">
        <v>35</v>
      </c>
      <c r="G1052" s="335">
        <v>2</v>
      </c>
      <c r="H1052" s="342"/>
      <c r="I1052" s="988">
        <f t="shared" si="241"/>
        <v>0</v>
      </c>
      <c r="J1052" s="981"/>
      <c r="K1052" s="988">
        <f t="shared" si="242"/>
        <v>0</v>
      </c>
      <c r="L1052" s="988">
        <f t="shared" si="243"/>
        <v>0</v>
      </c>
      <c r="M1052" s="322">
        <f t="shared" si="244"/>
        <v>0</v>
      </c>
      <c r="N1052" s="479">
        <f t="shared" si="245"/>
        <v>0</v>
      </c>
    </row>
    <row r="1053" spans="2:14" ht="22.5" customHeight="1">
      <c r="B1053" s="781" t="s">
        <v>1347</v>
      </c>
      <c r="C1053" s="780" t="s">
        <v>1073</v>
      </c>
      <c r="D1053" s="758"/>
      <c r="E1053" s="759"/>
      <c r="F1053" s="781" t="s">
        <v>35</v>
      </c>
      <c r="G1053" s="335">
        <v>2</v>
      </c>
      <c r="H1053" s="342"/>
      <c r="I1053" s="988">
        <f t="shared" si="241"/>
        <v>0</v>
      </c>
      <c r="J1053" s="981"/>
      <c r="K1053" s="988">
        <f t="shared" si="242"/>
        <v>0</v>
      </c>
      <c r="L1053" s="988">
        <f t="shared" si="243"/>
        <v>0</v>
      </c>
      <c r="M1053" s="322">
        <f t="shared" si="244"/>
        <v>0</v>
      </c>
      <c r="N1053" s="479">
        <f t="shared" si="245"/>
        <v>0</v>
      </c>
    </row>
    <row r="1054" spans="2:14" ht="22.5" customHeight="1">
      <c r="B1054" s="781" t="s">
        <v>1348</v>
      </c>
      <c r="C1054" s="780" t="s">
        <v>1074</v>
      </c>
      <c r="D1054" s="758"/>
      <c r="E1054" s="759"/>
      <c r="F1054" s="781" t="s">
        <v>35</v>
      </c>
      <c r="G1054" s="335">
        <v>2</v>
      </c>
      <c r="H1054" s="342"/>
      <c r="I1054" s="988">
        <f t="shared" si="241"/>
        <v>0</v>
      </c>
      <c r="J1054" s="981"/>
      <c r="K1054" s="988">
        <f t="shared" si="242"/>
        <v>0</v>
      </c>
      <c r="L1054" s="988">
        <f t="shared" si="243"/>
        <v>0</v>
      </c>
      <c r="M1054" s="322">
        <f t="shared" si="244"/>
        <v>0</v>
      </c>
      <c r="N1054" s="479">
        <f t="shared" si="245"/>
        <v>0</v>
      </c>
    </row>
    <row r="1055" spans="2:14" ht="22.5" customHeight="1">
      <c r="B1055" s="781" t="s">
        <v>1349</v>
      </c>
      <c r="C1055" s="780" t="s">
        <v>1075</v>
      </c>
      <c r="D1055" s="758"/>
      <c r="E1055" s="759"/>
      <c r="F1055" s="781" t="s">
        <v>35</v>
      </c>
      <c r="G1055" s="335">
        <v>2</v>
      </c>
      <c r="H1055" s="342"/>
      <c r="I1055" s="988">
        <f t="shared" si="241"/>
        <v>0</v>
      </c>
      <c r="J1055" s="981"/>
      <c r="K1055" s="988">
        <f t="shared" si="242"/>
        <v>0</v>
      </c>
      <c r="L1055" s="988">
        <f t="shared" si="243"/>
        <v>0</v>
      </c>
      <c r="M1055" s="322">
        <f t="shared" si="244"/>
        <v>0</v>
      </c>
      <c r="N1055" s="479">
        <f t="shared" si="245"/>
        <v>0</v>
      </c>
    </row>
    <row r="1056" spans="2:14" ht="22.5" customHeight="1">
      <c r="B1056" s="781" t="s">
        <v>1350</v>
      </c>
      <c r="C1056" s="780" t="s">
        <v>1069</v>
      </c>
      <c r="D1056" s="758"/>
      <c r="E1056" s="759"/>
      <c r="F1056" s="781" t="s">
        <v>35</v>
      </c>
      <c r="G1056" s="335">
        <v>2</v>
      </c>
      <c r="H1056" s="342"/>
      <c r="I1056" s="988">
        <f t="shared" si="241"/>
        <v>0</v>
      </c>
      <c r="J1056" s="981"/>
      <c r="K1056" s="988">
        <f t="shared" si="242"/>
        <v>0</v>
      </c>
      <c r="L1056" s="988">
        <f t="shared" si="243"/>
        <v>0</v>
      </c>
      <c r="M1056" s="322">
        <f t="shared" si="244"/>
        <v>0</v>
      </c>
      <c r="N1056" s="479">
        <f t="shared" si="245"/>
        <v>0</v>
      </c>
    </row>
    <row r="1057" spans="2:14" ht="22.5" customHeight="1">
      <c r="B1057" s="781" t="s">
        <v>1351</v>
      </c>
      <c r="C1057" s="780" t="s">
        <v>1076</v>
      </c>
      <c r="D1057" s="758"/>
      <c r="E1057" s="759"/>
      <c r="F1057" s="781" t="s">
        <v>35</v>
      </c>
      <c r="G1057" s="335">
        <v>2</v>
      </c>
      <c r="H1057" s="342"/>
      <c r="I1057" s="988">
        <f t="shared" si="241"/>
        <v>0</v>
      </c>
      <c r="J1057" s="981"/>
      <c r="K1057" s="988">
        <f t="shared" si="242"/>
        <v>0</v>
      </c>
      <c r="L1057" s="988">
        <f t="shared" si="243"/>
        <v>0</v>
      </c>
      <c r="M1057" s="322">
        <f t="shared" si="244"/>
        <v>0</v>
      </c>
      <c r="N1057" s="479">
        <f t="shared" si="245"/>
        <v>0</v>
      </c>
    </row>
    <row r="1058" spans="2:14" ht="22.5" customHeight="1">
      <c r="B1058" s="781" t="s">
        <v>1352</v>
      </c>
      <c r="C1058" s="780" t="s">
        <v>1319</v>
      </c>
      <c r="D1058" s="758"/>
      <c r="E1058" s="759"/>
      <c r="F1058" s="781" t="s">
        <v>35</v>
      </c>
      <c r="G1058" s="335">
        <v>2</v>
      </c>
      <c r="H1058" s="342"/>
      <c r="I1058" s="988">
        <f t="shared" si="241"/>
        <v>0</v>
      </c>
      <c r="J1058" s="989"/>
      <c r="K1058" s="988">
        <f t="shared" si="242"/>
        <v>0</v>
      </c>
      <c r="L1058" s="988">
        <f t="shared" si="243"/>
        <v>0</v>
      </c>
      <c r="M1058" s="322">
        <f t="shared" si="244"/>
        <v>0</v>
      </c>
      <c r="N1058" s="479">
        <f t="shared" si="245"/>
        <v>0</v>
      </c>
    </row>
    <row r="1059" spans="2:14" ht="22.5" customHeight="1">
      <c r="B1059" s="781">
        <v>7.3</v>
      </c>
      <c r="C1059" s="780" t="s">
        <v>237</v>
      </c>
      <c r="D1059" s="758"/>
      <c r="E1059" s="759"/>
      <c r="F1059" s="458"/>
      <c r="G1059" s="335"/>
      <c r="H1059" s="336"/>
      <c r="I1059" s="988">
        <f t="shared" si="241"/>
        <v>0</v>
      </c>
      <c r="J1059" s="981"/>
      <c r="K1059" s="988">
        <f t="shared" si="242"/>
        <v>0</v>
      </c>
      <c r="L1059" s="988">
        <f t="shared" si="243"/>
        <v>0</v>
      </c>
      <c r="M1059" s="322">
        <f t="shared" si="244"/>
        <v>0</v>
      </c>
      <c r="N1059" s="479">
        <f t="shared" si="245"/>
        <v>0</v>
      </c>
    </row>
    <row r="1060" spans="2:14" ht="22.5" customHeight="1">
      <c r="B1060" s="779" t="s">
        <v>1353</v>
      </c>
      <c r="C1060" s="780" t="s">
        <v>238</v>
      </c>
      <c r="D1060" s="758"/>
      <c r="E1060" s="759"/>
      <c r="F1060" s="781"/>
      <c r="G1060" s="335"/>
      <c r="H1060" s="337"/>
      <c r="I1060" s="988">
        <f t="shared" si="241"/>
        <v>0</v>
      </c>
      <c r="J1060" s="981"/>
      <c r="K1060" s="988">
        <f t="shared" si="242"/>
        <v>0</v>
      </c>
      <c r="L1060" s="988">
        <f t="shared" si="243"/>
        <v>0</v>
      </c>
      <c r="M1060" s="322">
        <f t="shared" si="244"/>
        <v>0</v>
      </c>
      <c r="N1060" s="479">
        <f t="shared" si="245"/>
        <v>0</v>
      </c>
    </row>
    <row r="1061" spans="2:14" ht="22.5" customHeight="1">
      <c r="B1061" s="779"/>
      <c r="C1061" s="758" t="s">
        <v>239</v>
      </c>
      <c r="D1061" s="759"/>
      <c r="E1061" s="759"/>
      <c r="F1061" s="781" t="s">
        <v>103</v>
      </c>
      <c r="G1061" s="335">
        <v>200</v>
      </c>
      <c r="H1061" s="337"/>
      <c r="I1061" s="988">
        <f t="shared" si="241"/>
        <v>0</v>
      </c>
      <c r="J1061" s="981"/>
      <c r="K1061" s="988">
        <f t="shared" si="242"/>
        <v>0</v>
      </c>
      <c r="L1061" s="988">
        <f t="shared" si="243"/>
        <v>0</v>
      </c>
      <c r="M1061" s="322">
        <f t="shared" si="244"/>
        <v>0</v>
      </c>
      <c r="N1061" s="479">
        <f t="shared" si="245"/>
        <v>0</v>
      </c>
    </row>
    <row r="1062" spans="2:14" ht="22.5" customHeight="1">
      <c r="B1062" s="779"/>
      <c r="C1062" s="758" t="s">
        <v>243</v>
      </c>
      <c r="D1062" s="759"/>
      <c r="E1062" s="759"/>
      <c r="F1062" s="781" t="s">
        <v>103</v>
      </c>
      <c r="G1062" s="335">
        <v>200</v>
      </c>
      <c r="H1062" s="337"/>
      <c r="I1062" s="988">
        <f t="shared" si="241"/>
        <v>0</v>
      </c>
      <c r="J1062" s="981"/>
      <c r="K1062" s="988">
        <f t="shared" si="242"/>
        <v>0</v>
      </c>
      <c r="L1062" s="988">
        <f t="shared" si="243"/>
        <v>0</v>
      </c>
      <c r="M1062" s="322">
        <f t="shared" si="244"/>
        <v>0</v>
      </c>
      <c r="N1062" s="479">
        <f t="shared" si="245"/>
        <v>0</v>
      </c>
    </row>
    <row r="1063" spans="2:14" ht="22.5" customHeight="1">
      <c r="B1063" s="779"/>
      <c r="C1063" s="646" t="s">
        <v>1038</v>
      </c>
      <c r="D1063" s="759"/>
      <c r="E1063" s="759"/>
      <c r="F1063" s="781" t="s">
        <v>107</v>
      </c>
      <c r="G1063" s="340">
        <v>1</v>
      </c>
      <c r="H1063" s="311"/>
      <c r="I1063" s="988">
        <f t="shared" si="241"/>
        <v>0</v>
      </c>
      <c r="J1063" s="914"/>
      <c r="K1063" s="988">
        <f t="shared" si="242"/>
        <v>0</v>
      </c>
      <c r="L1063" s="988">
        <f t="shared" si="243"/>
        <v>0</v>
      </c>
      <c r="M1063" s="322">
        <f t="shared" si="244"/>
        <v>0</v>
      </c>
      <c r="N1063" s="479">
        <f t="shared" si="245"/>
        <v>0</v>
      </c>
    </row>
    <row r="1064" spans="2:14" ht="22.5" customHeight="1">
      <c r="B1064" s="779"/>
      <c r="C1064" s="646" t="s">
        <v>1039</v>
      </c>
      <c r="D1064" s="759"/>
      <c r="E1064" s="759"/>
      <c r="F1064" s="781" t="s">
        <v>107</v>
      </c>
      <c r="G1064" s="340">
        <v>1</v>
      </c>
      <c r="H1064" s="311"/>
      <c r="I1064" s="988">
        <f t="shared" si="241"/>
        <v>0</v>
      </c>
      <c r="J1064" s="914"/>
      <c r="K1064" s="988">
        <f t="shared" si="242"/>
        <v>0</v>
      </c>
      <c r="L1064" s="988">
        <f t="shared" si="243"/>
        <v>0</v>
      </c>
      <c r="M1064" s="322">
        <f t="shared" si="244"/>
        <v>0</v>
      </c>
      <c r="N1064" s="479">
        <f t="shared" si="245"/>
        <v>0</v>
      </c>
    </row>
    <row r="1065" spans="2:14" ht="22.5" customHeight="1">
      <c r="B1065" s="779" t="s">
        <v>1354</v>
      </c>
      <c r="C1065" s="780" t="s">
        <v>247</v>
      </c>
      <c r="D1065" s="758"/>
      <c r="E1065" s="759"/>
      <c r="F1065" s="458"/>
      <c r="G1065" s="335"/>
      <c r="H1065" s="336"/>
      <c r="I1065" s="988">
        <f t="shared" si="241"/>
        <v>0</v>
      </c>
      <c r="J1065" s="981"/>
      <c r="K1065" s="988">
        <f t="shared" si="242"/>
        <v>0</v>
      </c>
      <c r="L1065" s="988">
        <f t="shared" si="243"/>
        <v>0</v>
      </c>
      <c r="M1065" s="322">
        <f t="shared" si="244"/>
        <v>0</v>
      </c>
      <c r="N1065" s="479">
        <f t="shared" si="245"/>
        <v>0</v>
      </c>
    </row>
    <row r="1066" spans="2:14" ht="22.5" customHeight="1">
      <c r="B1066" s="779"/>
      <c r="C1066" s="758" t="s">
        <v>249</v>
      </c>
      <c r="D1066" s="759"/>
      <c r="E1066" s="759"/>
      <c r="F1066" s="781" t="s">
        <v>103</v>
      </c>
      <c r="G1066" s="335">
        <f>G1061</f>
        <v>200</v>
      </c>
      <c r="H1066" s="336"/>
      <c r="I1066" s="988">
        <f t="shared" si="241"/>
        <v>0</v>
      </c>
      <c r="J1066" s="981"/>
      <c r="K1066" s="988">
        <f t="shared" si="242"/>
        <v>0</v>
      </c>
      <c r="L1066" s="988">
        <f t="shared" si="243"/>
        <v>0</v>
      </c>
      <c r="M1066" s="322">
        <f t="shared" si="244"/>
        <v>0</v>
      </c>
      <c r="N1066" s="479">
        <f t="shared" si="245"/>
        <v>0</v>
      </c>
    </row>
    <row r="1067" spans="2:14" ht="22.5" customHeight="1">
      <c r="B1067" s="779"/>
      <c r="C1067" s="758" t="s">
        <v>253</v>
      </c>
      <c r="D1067" s="759"/>
      <c r="E1067" s="759"/>
      <c r="F1067" s="781" t="s">
        <v>103</v>
      </c>
      <c r="G1067" s="335">
        <f>G1062</f>
        <v>200</v>
      </c>
      <c r="H1067" s="336"/>
      <c r="I1067" s="988">
        <f t="shared" si="241"/>
        <v>0</v>
      </c>
      <c r="J1067" s="981"/>
      <c r="K1067" s="988">
        <f t="shared" si="242"/>
        <v>0</v>
      </c>
      <c r="L1067" s="988">
        <f t="shared" si="243"/>
        <v>0</v>
      </c>
      <c r="M1067" s="322">
        <f t="shared" si="244"/>
        <v>0</v>
      </c>
      <c r="N1067" s="479">
        <f t="shared" si="245"/>
        <v>0</v>
      </c>
    </row>
    <row r="1068" spans="2:14" ht="22.5" customHeight="1">
      <c r="B1068" s="779"/>
      <c r="C1068" s="758" t="s">
        <v>1041</v>
      </c>
      <c r="D1068" s="759"/>
      <c r="E1068" s="759"/>
      <c r="F1068" s="781" t="s">
        <v>107</v>
      </c>
      <c r="G1068" s="285">
        <v>1</v>
      </c>
      <c r="H1068" s="311"/>
      <c r="I1068" s="988">
        <f t="shared" si="241"/>
        <v>0</v>
      </c>
      <c r="J1068" s="914"/>
      <c r="K1068" s="988">
        <f t="shared" si="242"/>
        <v>0</v>
      </c>
      <c r="L1068" s="988">
        <f t="shared" si="243"/>
        <v>0</v>
      </c>
      <c r="M1068" s="322">
        <f t="shared" si="244"/>
        <v>0</v>
      </c>
      <c r="N1068" s="479">
        <f t="shared" si="245"/>
        <v>0</v>
      </c>
    </row>
    <row r="1069" spans="2:14" ht="22.5" customHeight="1">
      <c r="B1069" s="779">
        <v>7.4</v>
      </c>
      <c r="C1069" s="780" t="s">
        <v>257</v>
      </c>
      <c r="D1069" s="782"/>
      <c r="E1069" s="759"/>
      <c r="F1069" s="458"/>
      <c r="G1069" s="335"/>
      <c r="H1069" s="336"/>
      <c r="I1069" s="988">
        <f t="shared" si="241"/>
        <v>0</v>
      </c>
      <c r="J1069" s="982"/>
      <c r="K1069" s="988">
        <f t="shared" si="242"/>
        <v>0</v>
      </c>
      <c r="L1069" s="988">
        <f t="shared" si="243"/>
        <v>0</v>
      </c>
      <c r="M1069" s="322">
        <f t="shared" si="244"/>
        <v>0</v>
      </c>
      <c r="N1069" s="479">
        <f t="shared" si="245"/>
        <v>0</v>
      </c>
    </row>
    <row r="1070" spans="2:14" ht="22.5" customHeight="1">
      <c r="B1070" s="779" t="s">
        <v>1355</v>
      </c>
      <c r="C1070" s="545" t="s">
        <v>1042</v>
      </c>
      <c r="D1070" s="759"/>
      <c r="E1070" s="759"/>
      <c r="F1070" s="544"/>
      <c r="G1070" s="250"/>
      <c r="H1070" s="343"/>
      <c r="I1070" s="988">
        <f t="shared" si="241"/>
        <v>0</v>
      </c>
      <c r="J1070" s="988"/>
      <c r="K1070" s="988">
        <f t="shared" si="242"/>
        <v>0</v>
      </c>
      <c r="L1070" s="988">
        <f t="shared" si="243"/>
        <v>0</v>
      </c>
      <c r="M1070" s="322">
        <f t="shared" si="244"/>
        <v>0</v>
      </c>
      <c r="N1070" s="479">
        <f t="shared" si="245"/>
        <v>0</v>
      </c>
    </row>
    <row r="1071" spans="2:14" ht="22.5" customHeight="1">
      <c r="B1071" s="779"/>
      <c r="C1071" s="545" t="s">
        <v>1044</v>
      </c>
      <c r="D1071" s="759"/>
      <c r="E1071" s="759"/>
      <c r="F1071" s="544" t="s">
        <v>103</v>
      </c>
      <c r="G1071" s="250">
        <v>44</v>
      </c>
      <c r="H1071" s="343"/>
      <c r="I1071" s="988">
        <f t="shared" si="241"/>
        <v>0</v>
      </c>
      <c r="J1071" s="988"/>
      <c r="K1071" s="988">
        <f t="shared" si="242"/>
        <v>0</v>
      </c>
      <c r="L1071" s="988">
        <f t="shared" si="243"/>
        <v>0</v>
      </c>
      <c r="M1071" s="322">
        <f t="shared" si="244"/>
        <v>0</v>
      </c>
      <c r="N1071" s="479">
        <f t="shared" si="245"/>
        <v>0</v>
      </c>
    </row>
    <row r="1072" spans="2:14" ht="22.5" customHeight="1">
      <c r="B1072" s="779"/>
      <c r="C1072" s="646" t="s">
        <v>1038</v>
      </c>
      <c r="D1072" s="759"/>
      <c r="E1072" s="759"/>
      <c r="F1072" s="781" t="s">
        <v>107</v>
      </c>
      <c r="G1072" s="340">
        <v>1</v>
      </c>
      <c r="H1072" s="311"/>
      <c r="I1072" s="988">
        <f t="shared" si="241"/>
        <v>0</v>
      </c>
      <c r="J1072" s="914"/>
      <c r="K1072" s="988">
        <f t="shared" si="242"/>
        <v>0</v>
      </c>
      <c r="L1072" s="988">
        <f t="shared" si="243"/>
        <v>0</v>
      </c>
      <c r="M1072" s="322">
        <f t="shared" si="244"/>
        <v>0</v>
      </c>
      <c r="N1072" s="479">
        <f t="shared" si="245"/>
        <v>0</v>
      </c>
    </row>
    <row r="1073" spans="2:14" ht="22.5" customHeight="1">
      <c r="B1073" s="779"/>
      <c r="C1073" s="646" t="s">
        <v>1039</v>
      </c>
      <c r="D1073" s="759"/>
      <c r="E1073" s="759"/>
      <c r="F1073" s="781" t="s">
        <v>107</v>
      </c>
      <c r="G1073" s="340">
        <v>1</v>
      </c>
      <c r="H1073" s="311"/>
      <c r="I1073" s="988">
        <f t="shared" si="241"/>
        <v>0</v>
      </c>
      <c r="J1073" s="914"/>
      <c r="K1073" s="988">
        <f t="shared" si="242"/>
        <v>0</v>
      </c>
      <c r="L1073" s="988">
        <f t="shared" si="243"/>
        <v>0</v>
      </c>
      <c r="M1073" s="322">
        <f t="shared" si="244"/>
        <v>0</v>
      </c>
      <c r="N1073" s="479">
        <f t="shared" si="245"/>
        <v>0</v>
      </c>
    </row>
    <row r="1074" spans="2:14" ht="22.5" customHeight="1">
      <c r="B1074" s="779" t="s">
        <v>1356</v>
      </c>
      <c r="C1074" s="545" t="s">
        <v>247</v>
      </c>
      <c r="D1074" s="759"/>
      <c r="E1074" s="759"/>
      <c r="F1074" s="544"/>
      <c r="G1074" s="250"/>
      <c r="H1074" s="343"/>
      <c r="I1074" s="988">
        <f t="shared" si="241"/>
        <v>0</v>
      </c>
      <c r="J1074" s="988"/>
      <c r="K1074" s="988">
        <f t="shared" si="242"/>
        <v>0</v>
      </c>
      <c r="L1074" s="988">
        <f t="shared" si="243"/>
        <v>0</v>
      </c>
      <c r="M1074" s="322">
        <f t="shared" si="244"/>
        <v>0</v>
      </c>
      <c r="N1074" s="479">
        <f t="shared" si="245"/>
        <v>0</v>
      </c>
    </row>
    <row r="1075" spans="2:14" ht="22.5" customHeight="1">
      <c r="B1075" s="779"/>
      <c r="C1075" s="545" t="s">
        <v>1044</v>
      </c>
      <c r="D1075" s="759"/>
      <c r="E1075" s="759"/>
      <c r="F1075" s="544" t="s">
        <v>103</v>
      </c>
      <c r="G1075" s="250">
        <v>44</v>
      </c>
      <c r="H1075" s="343"/>
      <c r="I1075" s="988">
        <f t="shared" si="241"/>
        <v>0</v>
      </c>
      <c r="J1075" s="988"/>
      <c r="K1075" s="988">
        <f t="shared" si="242"/>
        <v>0</v>
      </c>
      <c r="L1075" s="988">
        <f t="shared" si="243"/>
        <v>0</v>
      </c>
      <c r="M1075" s="322">
        <f t="shared" si="244"/>
        <v>0</v>
      </c>
      <c r="N1075" s="479">
        <f t="shared" si="245"/>
        <v>0</v>
      </c>
    </row>
    <row r="1076" spans="2:14" ht="22.5" customHeight="1">
      <c r="B1076" s="779"/>
      <c r="C1076" s="758" t="s">
        <v>1041</v>
      </c>
      <c r="D1076" s="783"/>
      <c r="E1076" s="759"/>
      <c r="F1076" s="781" t="s">
        <v>107</v>
      </c>
      <c r="G1076" s="285">
        <v>1</v>
      </c>
      <c r="H1076" s="311"/>
      <c r="I1076" s="988">
        <f t="shared" si="241"/>
        <v>0</v>
      </c>
      <c r="J1076" s="914"/>
      <c r="K1076" s="988">
        <f t="shared" si="242"/>
        <v>0</v>
      </c>
      <c r="L1076" s="988">
        <f t="shared" si="243"/>
        <v>0</v>
      </c>
      <c r="M1076" s="322">
        <f t="shared" si="244"/>
        <v>0</v>
      </c>
      <c r="N1076" s="479">
        <f t="shared" si="245"/>
        <v>0</v>
      </c>
    </row>
    <row r="1077" spans="2:14" ht="22.5" customHeight="1">
      <c r="B1077" s="779">
        <v>7.5</v>
      </c>
      <c r="C1077" s="788" t="s">
        <v>644</v>
      </c>
      <c r="D1077" s="758"/>
      <c r="E1077" s="759"/>
      <c r="F1077" s="458"/>
      <c r="G1077" s="335"/>
      <c r="H1077" s="336"/>
      <c r="I1077" s="988">
        <f t="shared" ref="I1077:I1140" si="246">G1077*H1077</f>
        <v>0</v>
      </c>
      <c r="J1077" s="982"/>
      <c r="K1077" s="988">
        <f t="shared" si="242"/>
        <v>0</v>
      </c>
      <c r="L1077" s="988">
        <f t="shared" si="243"/>
        <v>0</v>
      </c>
      <c r="M1077" s="322">
        <f t="shared" si="244"/>
        <v>0</v>
      </c>
      <c r="N1077" s="479">
        <f t="shared" si="245"/>
        <v>0</v>
      </c>
    </row>
    <row r="1078" spans="2:14" ht="22.5" customHeight="1">
      <c r="B1078" s="779" t="s">
        <v>1357</v>
      </c>
      <c r="C1078" s="788" t="s">
        <v>1077</v>
      </c>
      <c r="D1078" s="758"/>
      <c r="E1078" s="759"/>
      <c r="F1078" s="458"/>
      <c r="G1078" s="344"/>
      <c r="H1078" s="336"/>
      <c r="I1078" s="988">
        <f t="shared" si="246"/>
        <v>0</v>
      </c>
      <c r="J1078" s="982"/>
      <c r="K1078" s="988">
        <f t="shared" ref="K1078:K1141" si="247">G1078*J1078</f>
        <v>0</v>
      </c>
      <c r="L1078" s="988">
        <f t="shared" ref="L1078:L1141" si="248">I1078+K1078</f>
        <v>0</v>
      </c>
      <c r="M1078" s="322">
        <f t="shared" ref="M1078:M1141" si="249">SUM(I1078+K1078)</f>
        <v>0</v>
      </c>
      <c r="N1078" s="479">
        <f t="shared" ref="N1078:N1141" si="250">(H1078+J1078)*G1078</f>
        <v>0</v>
      </c>
    </row>
    <row r="1079" spans="2:14" ht="22.5" customHeight="1">
      <c r="B1079" s="779"/>
      <c r="C1079" s="554" t="s">
        <v>1078</v>
      </c>
      <c r="D1079" s="758"/>
      <c r="E1079" s="759"/>
      <c r="F1079" s="781" t="s">
        <v>643</v>
      </c>
      <c r="G1079" s="344">
        <v>1368</v>
      </c>
      <c r="H1079" s="342"/>
      <c r="I1079" s="988">
        <f t="shared" si="246"/>
        <v>0</v>
      </c>
      <c r="J1079" s="993"/>
      <c r="K1079" s="988">
        <f t="shared" si="247"/>
        <v>0</v>
      </c>
      <c r="L1079" s="988">
        <f t="shared" si="248"/>
        <v>0</v>
      </c>
      <c r="M1079" s="322">
        <f t="shared" si="249"/>
        <v>0</v>
      </c>
      <c r="N1079" s="479">
        <f t="shared" si="250"/>
        <v>0</v>
      </c>
    </row>
    <row r="1080" spans="2:14" ht="22.5" customHeight="1">
      <c r="B1080" s="779"/>
      <c r="C1080" s="554" t="s">
        <v>1079</v>
      </c>
      <c r="D1080" s="758"/>
      <c r="E1080" s="759"/>
      <c r="F1080" s="781" t="s">
        <v>643</v>
      </c>
      <c r="G1080" s="344">
        <v>1683</v>
      </c>
      <c r="H1080" s="342"/>
      <c r="I1080" s="988">
        <f t="shared" si="246"/>
        <v>0</v>
      </c>
      <c r="J1080" s="993"/>
      <c r="K1080" s="988">
        <f t="shared" si="247"/>
        <v>0</v>
      </c>
      <c r="L1080" s="988">
        <f t="shared" si="248"/>
        <v>0</v>
      </c>
      <c r="M1080" s="322">
        <f t="shared" si="249"/>
        <v>0</v>
      </c>
      <c r="N1080" s="479">
        <f t="shared" si="250"/>
        <v>0</v>
      </c>
    </row>
    <row r="1081" spans="2:14" ht="22.5" customHeight="1">
      <c r="B1081" s="779"/>
      <c r="C1081" s="646" t="s">
        <v>1051</v>
      </c>
      <c r="D1081" s="783"/>
      <c r="E1081" s="759"/>
      <c r="F1081" s="781" t="s">
        <v>107</v>
      </c>
      <c r="G1081" s="340">
        <v>1</v>
      </c>
      <c r="H1081" s="311"/>
      <c r="I1081" s="988">
        <f t="shared" si="246"/>
        <v>0</v>
      </c>
      <c r="J1081" s="914"/>
      <c r="K1081" s="988">
        <f t="shared" si="247"/>
        <v>0</v>
      </c>
      <c r="L1081" s="988">
        <f t="shared" si="248"/>
        <v>0</v>
      </c>
      <c r="M1081" s="322">
        <f t="shared" si="249"/>
        <v>0</v>
      </c>
      <c r="N1081" s="479">
        <f t="shared" si="250"/>
        <v>0</v>
      </c>
    </row>
    <row r="1082" spans="2:14" ht="22.5" customHeight="1">
      <c r="B1082" s="779" t="s">
        <v>1358</v>
      </c>
      <c r="C1082" s="758" t="s">
        <v>1080</v>
      </c>
      <c r="D1082" s="758"/>
      <c r="E1082" s="759"/>
      <c r="F1082" s="781" t="s">
        <v>643</v>
      </c>
      <c r="G1082" s="344">
        <f>SUM(G1079:G1080)</f>
        <v>3051</v>
      </c>
      <c r="H1082" s="342"/>
      <c r="I1082" s="988">
        <f t="shared" si="246"/>
        <v>0</v>
      </c>
      <c r="J1082" s="993"/>
      <c r="K1082" s="988">
        <f t="shared" si="247"/>
        <v>0</v>
      </c>
      <c r="L1082" s="988">
        <f t="shared" si="248"/>
        <v>0</v>
      </c>
      <c r="M1082" s="322">
        <f t="shared" si="249"/>
        <v>0</v>
      </c>
      <c r="N1082" s="479">
        <f t="shared" si="250"/>
        <v>0</v>
      </c>
    </row>
    <row r="1083" spans="2:14" ht="22.5" customHeight="1">
      <c r="B1083" s="779"/>
      <c r="C1083" s="758" t="s">
        <v>1041</v>
      </c>
      <c r="D1083" s="783"/>
      <c r="E1083" s="759"/>
      <c r="F1083" s="781" t="s">
        <v>107</v>
      </c>
      <c r="G1083" s="285">
        <v>1</v>
      </c>
      <c r="H1083" s="311"/>
      <c r="I1083" s="988">
        <f t="shared" si="246"/>
        <v>0</v>
      </c>
      <c r="J1083" s="914"/>
      <c r="K1083" s="988">
        <f t="shared" si="247"/>
        <v>0</v>
      </c>
      <c r="L1083" s="988">
        <f t="shared" si="248"/>
        <v>0</v>
      </c>
      <c r="M1083" s="322">
        <f t="shared" si="249"/>
        <v>0</v>
      </c>
      <c r="N1083" s="479">
        <f t="shared" si="250"/>
        <v>0</v>
      </c>
    </row>
    <row r="1084" spans="2:14" ht="22.5" customHeight="1">
      <c r="B1084" s="779" t="s">
        <v>1359</v>
      </c>
      <c r="C1084" s="788" t="s">
        <v>765</v>
      </c>
      <c r="D1084" s="758"/>
      <c r="E1084" s="759"/>
      <c r="F1084" s="458" t="s">
        <v>35</v>
      </c>
      <c r="G1084" s="344">
        <v>2</v>
      </c>
      <c r="H1084" s="342"/>
      <c r="I1084" s="988">
        <f t="shared" si="246"/>
        <v>0</v>
      </c>
      <c r="J1084" s="993"/>
      <c r="K1084" s="988">
        <f t="shared" si="247"/>
        <v>0</v>
      </c>
      <c r="L1084" s="988">
        <f t="shared" si="248"/>
        <v>0</v>
      </c>
      <c r="M1084" s="322">
        <f t="shared" si="249"/>
        <v>0</v>
      </c>
      <c r="N1084" s="479">
        <f t="shared" si="250"/>
        <v>0</v>
      </c>
    </row>
    <row r="1085" spans="2:14" ht="22.5" customHeight="1">
      <c r="B1085" s="779">
        <v>7.6</v>
      </c>
      <c r="C1085" s="788" t="s">
        <v>1081</v>
      </c>
      <c r="D1085" s="758"/>
      <c r="E1085" s="759"/>
      <c r="F1085" s="458"/>
      <c r="G1085" s="344"/>
      <c r="H1085" s="342"/>
      <c r="I1085" s="988">
        <f t="shared" si="246"/>
        <v>0</v>
      </c>
      <c r="J1085" s="993"/>
      <c r="K1085" s="988">
        <f t="shared" si="247"/>
        <v>0</v>
      </c>
      <c r="L1085" s="988">
        <f t="shared" si="248"/>
        <v>0</v>
      </c>
      <c r="M1085" s="322">
        <f t="shared" si="249"/>
        <v>0</v>
      </c>
      <c r="N1085" s="479">
        <f t="shared" si="250"/>
        <v>0</v>
      </c>
    </row>
    <row r="1086" spans="2:14" ht="22.5" customHeight="1">
      <c r="B1086" s="779"/>
      <c r="C1086" s="780" t="s">
        <v>1082</v>
      </c>
      <c r="D1086" s="758"/>
      <c r="E1086" s="759"/>
      <c r="F1086" s="458" t="s">
        <v>35</v>
      </c>
      <c r="G1086" s="335">
        <v>2</v>
      </c>
      <c r="H1086" s="342"/>
      <c r="I1086" s="988">
        <f t="shared" si="246"/>
        <v>0</v>
      </c>
      <c r="J1086" s="981"/>
      <c r="K1086" s="988">
        <f t="shared" si="247"/>
        <v>0</v>
      </c>
      <c r="L1086" s="988">
        <f t="shared" si="248"/>
        <v>0</v>
      </c>
      <c r="M1086" s="322">
        <f t="shared" si="249"/>
        <v>0</v>
      </c>
      <c r="N1086" s="479">
        <f t="shared" si="250"/>
        <v>0</v>
      </c>
    </row>
    <row r="1087" spans="2:14" ht="22.5" customHeight="1">
      <c r="B1087" s="781"/>
      <c r="C1087" s="780" t="s">
        <v>1083</v>
      </c>
      <c r="D1087" s="758"/>
      <c r="E1087" s="759"/>
      <c r="F1087" s="458" t="s">
        <v>35</v>
      </c>
      <c r="G1087" s="335">
        <v>3</v>
      </c>
      <c r="H1087" s="342"/>
      <c r="I1087" s="988">
        <f t="shared" si="246"/>
        <v>0</v>
      </c>
      <c r="J1087" s="981"/>
      <c r="K1087" s="988">
        <f t="shared" si="247"/>
        <v>0</v>
      </c>
      <c r="L1087" s="988">
        <f t="shared" si="248"/>
        <v>0</v>
      </c>
      <c r="M1087" s="322">
        <f t="shared" si="249"/>
        <v>0</v>
      </c>
      <c r="N1087" s="479">
        <f t="shared" si="250"/>
        <v>0</v>
      </c>
    </row>
    <row r="1088" spans="2:14" ht="22.5" customHeight="1">
      <c r="B1088" s="781"/>
      <c r="C1088" s="780" t="s">
        <v>1084</v>
      </c>
      <c r="D1088" s="758"/>
      <c r="E1088" s="759"/>
      <c r="F1088" s="458" t="s">
        <v>35</v>
      </c>
      <c r="G1088" s="335">
        <v>1</v>
      </c>
      <c r="H1088" s="342"/>
      <c r="I1088" s="988">
        <f t="shared" si="246"/>
        <v>0</v>
      </c>
      <c r="J1088" s="981"/>
      <c r="K1088" s="988">
        <f t="shared" si="247"/>
        <v>0</v>
      </c>
      <c r="L1088" s="988">
        <f t="shared" si="248"/>
        <v>0</v>
      </c>
      <c r="M1088" s="322">
        <f t="shared" si="249"/>
        <v>0</v>
      </c>
      <c r="N1088" s="479">
        <f t="shared" si="250"/>
        <v>0</v>
      </c>
    </row>
    <row r="1089" spans="2:14" ht="22.5" customHeight="1">
      <c r="B1089" s="781"/>
      <c r="C1089" s="780" t="s">
        <v>1085</v>
      </c>
      <c r="D1089" s="758"/>
      <c r="E1089" s="759"/>
      <c r="F1089" s="458" t="s">
        <v>35</v>
      </c>
      <c r="G1089" s="335">
        <v>2</v>
      </c>
      <c r="H1089" s="342"/>
      <c r="I1089" s="988">
        <f t="shared" si="246"/>
        <v>0</v>
      </c>
      <c r="J1089" s="981"/>
      <c r="K1089" s="988">
        <f t="shared" si="247"/>
        <v>0</v>
      </c>
      <c r="L1089" s="988">
        <f t="shared" si="248"/>
        <v>0</v>
      </c>
      <c r="M1089" s="322">
        <f t="shared" si="249"/>
        <v>0</v>
      </c>
      <c r="N1089" s="479">
        <f t="shared" si="250"/>
        <v>0</v>
      </c>
    </row>
    <row r="1090" spans="2:14" ht="22.5" customHeight="1">
      <c r="B1090" s="781"/>
      <c r="C1090" s="780" t="s">
        <v>1086</v>
      </c>
      <c r="D1090" s="758"/>
      <c r="E1090" s="759"/>
      <c r="F1090" s="458" t="s">
        <v>35</v>
      </c>
      <c r="G1090" s="335">
        <v>2</v>
      </c>
      <c r="H1090" s="342"/>
      <c r="I1090" s="988">
        <f t="shared" si="246"/>
        <v>0</v>
      </c>
      <c r="J1090" s="981"/>
      <c r="K1090" s="988">
        <f t="shared" si="247"/>
        <v>0</v>
      </c>
      <c r="L1090" s="988">
        <f t="shared" si="248"/>
        <v>0</v>
      </c>
      <c r="M1090" s="322">
        <f t="shared" si="249"/>
        <v>0</v>
      </c>
      <c r="N1090" s="479">
        <f t="shared" si="250"/>
        <v>0</v>
      </c>
    </row>
    <row r="1091" spans="2:14" ht="22.5" customHeight="1">
      <c r="B1091" s="781"/>
      <c r="C1091" s="780" t="s">
        <v>1087</v>
      </c>
      <c r="D1091" s="758"/>
      <c r="E1091" s="759"/>
      <c r="F1091" s="458" t="s">
        <v>35</v>
      </c>
      <c r="G1091" s="335">
        <v>1</v>
      </c>
      <c r="H1091" s="342"/>
      <c r="I1091" s="988">
        <f t="shared" si="246"/>
        <v>0</v>
      </c>
      <c r="J1091" s="981"/>
      <c r="K1091" s="988">
        <f t="shared" si="247"/>
        <v>0</v>
      </c>
      <c r="L1091" s="988">
        <f t="shared" si="248"/>
        <v>0</v>
      </c>
      <c r="M1091" s="322">
        <f t="shared" si="249"/>
        <v>0</v>
      </c>
      <c r="N1091" s="479">
        <f t="shared" si="250"/>
        <v>0</v>
      </c>
    </row>
    <row r="1092" spans="2:14" ht="22.5" customHeight="1">
      <c r="B1092" s="781"/>
      <c r="C1092" s="780" t="s">
        <v>1088</v>
      </c>
      <c r="D1092" s="758"/>
      <c r="E1092" s="759"/>
      <c r="F1092" s="458" t="s">
        <v>35</v>
      </c>
      <c r="G1092" s="335">
        <v>2</v>
      </c>
      <c r="H1092" s="342"/>
      <c r="I1092" s="988">
        <f t="shared" si="246"/>
        <v>0</v>
      </c>
      <c r="J1092" s="981"/>
      <c r="K1092" s="988">
        <f t="shared" si="247"/>
        <v>0</v>
      </c>
      <c r="L1092" s="988">
        <f t="shared" si="248"/>
        <v>0</v>
      </c>
      <c r="M1092" s="322">
        <f t="shared" si="249"/>
        <v>0</v>
      </c>
      <c r="N1092" s="479">
        <f t="shared" si="250"/>
        <v>0</v>
      </c>
    </row>
    <row r="1093" spans="2:14" ht="22.5" customHeight="1">
      <c r="B1093" s="781"/>
      <c r="C1093" s="780" t="s">
        <v>1089</v>
      </c>
      <c r="D1093" s="758"/>
      <c r="E1093" s="759"/>
      <c r="F1093" s="458" t="s">
        <v>35</v>
      </c>
      <c r="G1093" s="335">
        <v>2</v>
      </c>
      <c r="H1093" s="342"/>
      <c r="I1093" s="988">
        <f t="shared" si="246"/>
        <v>0</v>
      </c>
      <c r="J1093" s="981"/>
      <c r="K1093" s="988">
        <f t="shared" si="247"/>
        <v>0</v>
      </c>
      <c r="L1093" s="988">
        <f t="shared" si="248"/>
        <v>0</v>
      </c>
      <c r="M1093" s="322">
        <f t="shared" si="249"/>
        <v>0</v>
      </c>
      <c r="N1093" s="479">
        <f t="shared" si="250"/>
        <v>0</v>
      </c>
    </row>
    <row r="1094" spans="2:14" ht="22.5" customHeight="1">
      <c r="B1094" s="781">
        <v>7.7</v>
      </c>
      <c r="C1094" s="765" t="s">
        <v>258</v>
      </c>
      <c r="D1094" s="758"/>
      <c r="E1094" s="759"/>
      <c r="F1094" s="458"/>
      <c r="G1094" s="335"/>
      <c r="H1094" s="342"/>
      <c r="I1094" s="988">
        <f t="shared" si="246"/>
        <v>0</v>
      </c>
      <c r="J1094" s="981"/>
      <c r="K1094" s="988">
        <f t="shared" si="247"/>
        <v>0</v>
      </c>
      <c r="L1094" s="988">
        <f t="shared" si="248"/>
        <v>0</v>
      </c>
      <c r="M1094" s="322">
        <f t="shared" si="249"/>
        <v>0</v>
      </c>
      <c r="N1094" s="479">
        <f t="shared" si="250"/>
        <v>0</v>
      </c>
    </row>
    <row r="1095" spans="2:14" ht="22.5" customHeight="1">
      <c r="B1095" s="781" t="s">
        <v>1360</v>
      </c>
      <c r="C1095" s="780" t="s">
        <v>1090</v>
      </c>
      <c r="D1095" s="758"/>
      <c r="E1095" s="759"/>
      <c r="F1095" s="458" t="s">
        <v>35</v>
      </c>
      <c r="G1095" s="335">
        <v>3</v>
      </c>
      <c r="H1095" s="342"/>
      <c r="I1095" s="988">
        <f t="shared" si="246"/>
        <v>0</v>
      </c>
      <c r="J1095" s="981"/>
      <c r="K1095" s="988">
        <f t="shared" si="247"/>
        <v>0</v>
      </c>
      <c r="L1095" s="988">
        <f t="shared" si="248"/>
        <v>0</v>
      </c>
      <c r="M1095" s="322">
        <f t="shared" si="249"/>
        <v>0</v>
      </c>
      <c r="N1095" s="479">
        <f t="shared" si="250"/>
        <v>0</v>
      </c>
    </row>
    <row r="1096" spans="2:14" ht="22.5" customHeight="1">
      <c r="B1096" s="781" t="s">
        <v>1361</v>
      </c>
      <c r="C1096" s="780" t="s">
        <v>1091</v>
      </c>
      <c r="D1096" s="758"/>
      <c r="E1096" s="759"/>
      <c r="F1096" s="458" t="s">
        <v>35</v>
      </c>
      <c r="G1096" s="335">
        <v>3</v>
      </c>
      <c r="H1096" s="342"/>
      <c r="I1096" s="988">
        <f t="shared" si="246"/>
        <v>0</v>
      </c>
      <c r="J1096" s="981"/>
      <c r="K1096" s="988">
        <f t="shared" si="247"/>
        <v>0</v>
      </c>
      <c r="L1096" s="988">
        <f t="shared" si="248"/>
        <v>0</v>
      </c>
      <c r="M1096" s="322">
        <f t="shared" si="249"/>
        <v>0</v>
      </c>
      <c r="N1096" s="479">
        <f t="shared" si="250"/>
        <v>0</v>
      </c>
    </row>
    <row r="1097" spans="2:14" ht="22.5" customHeight="1">
      <c r="B1097" s="781" t="s">
        <v>1362</v>
      </c>
      <c r="C1097" s="780" t="s">
        <v>1092</v>
      </c>
      <c r="D1097" s="758"/>
      <c r="E1097" s="759"/>
      <c r="F1097" s="458" t="s">
        <v>1165</v>
      </c>
      <c r="G1097" s="335">
        <v>1</v>
      </c>
      <c r="H1097" s="342"/>
      <c r="I1097" s="988">
        <f t="shared" si="246"/>
        <v>0</v>
      </c>
      <c r="J1097" s="981"/>
      <c r="K1097" s="988">
        <f t="shared" si="247"/>
        <v>0</v>
      </c>
      <c r="L1097" s="988">
        <f t="shared" si="248"/>
        <v>0</v>
      </c>
      <c r="M1097" s="322">
        <f t="shared" si="249"/>
        <v>0</v>
      </c>
      <c r="N1097" s="479">
        <f t="shared" si="250"/>
        <v>0</v>
      </c>
    </row>
    <row r="1098" spans="2:14" ht="22.5" customHeight="1">
      <c r="B1098" s="764">
        <v>8</v>
      </c>
      <c r="C1098" s="574" t="s">
        <v>807</v>
      </c>
      <c r="D1098" s="785"/>
      <c r="E1098" s="759"/>
      <c r="F1098" s="781"/>
      <c r="G1098" s="350"/>
      <c r="H1098" s="342"/>
      <c r="I1098" s="988">
        <f t="shared" si="246"/>
        <v>0</v>
      </c>
      <c r="J1098" s="981"/>
      <c r="K1098" s="988">
        <f t="shared" si="247"/>
        <v>0</v>
      </c>
      <c r="L1098" s="988">
        <f t="shared" si="248"/>
        <v>0</v>
      </c>
      <c r="M1098" s="322">
        <f t="shared" si="249"/>
        <v>0</v>
      </c>
      <c r="N1098" s="479">
        <f t="shared" si="250"/>
        <v>0</v>
      </c>
    </row>
    <row r="1099" spans="2:14" ht="22.5" customHeight="1">
      <c r="B1099" s="781">
        <v>8.1</v>
      </c>
      <c r="C1099" s="554" t="s">
        <v>1093</v>
      </c>
      <c r="D1099" s="614"/>
      <c r="E1099" s="702"/>
      <c r="F1099" s="781"/>
      <c r="G1099" s="352"/>
      <c r="H1099" s="300"/>
      <c r="I1099" s="988">
        <f t="shared" si="246"/>
        <v>0</v>
      </c>
      <c r="J1099" s="914"/>
      <c r="K1099" s="988">
        <f t="shared" si="247"/>
        <v>0</v>
      </c>
      <c r="L1099" s="988">
        <f t="shared" si="248"/>
        <v>0</v>
      </c>
      <c r="M1099" s="322">
        <f t="shared" si="249"/>
        <v>0</v>
      </c>
      <c r="N1099" s="479">
        <f t="shared" si="250"/>
        <v>0</v>
      </c>
    </row>
    <row r="1100" spans="2:14" ht="22.5" customHeight="1">
      <c r="B1100" s="781"/>
      <c r="C1100" s="503" t="s">
        <v>1094</v>
      </c>
      <c r="D1100" s="614" t="s">
        <v>1095</v>
      </c>
      <c r="E1100" s="702"/>
      <c r="F1100" s="544" t="s">
        <v>35</v>
      </c>
      <c r="G1100" s="310">
        <v>2</v>
      </c>
      <c r="H1100" s="300"/>
      <c r="I1100" s="988">
        <f t="shared" si="246"/>
        <v>0</v>
      </c>
      <c r="J1100" s="914"/>
      <c r="K1100" s="988">
        <f t="shared" si="247"/>
        <v>0</v>
      </c>
      <c r="L1100" s="988">
        <f t="shared" si="248"/>
        <v>0</v>
      </c>
      <c r="M1100" s="322">
        <f t="shared" si="249"/>
        <v>0</v>
      </c>
      <c r="N1100" s="479">
        <f t="shared" si="250"/>
        <v>0</v>
      </c>
    </row>
    <row r="1101" spans="2:14" ht="22.5" customHeight="1">
      <c r="B1101" s="781"/>
      <c r="C1101" s="503" t="s">
        <v>1094</v>
      </c>
      <c r="D1101" s="614" t="s">
        <v>1096</v>
      </c>
      <c r="E1101" s="702"/>
      <c r="F1101" s="544" t="s">
        <v>35</v>
      </c>
      <c r="G1101" s="310">
        <v>1</v>
      </c>
      <c r="H1101" s="300"/>
      <c r="I1101" s="988">
        <f t="shared" si="246"/>
        <v>0</v>
      </c>
      <c r="J1101" s="914"/>
      <c r="K1101" s="988">
        <f t="shared" si="247"/>
        <v>0</v>
      </c>
      <c r="L1101" s="988">
        <f t="shared" si="248"/>
        <v>0</v>
      </c>
      <c r="M1101" s="322">
        <f t="shared" si="249"/>
        <v>0</v>
      </c>
      <c r="N1101" s="479">
        <f t="shared" si="250"/>
        <v>0</v>
      </c>
    </row>
    <row r="1102" spans="2:14" ht="22.5" customHeight="1">
      <c r="B1102" s="781"/>
      <c r="C1102" s="503" t="s">
        <v>1094</v>
      </c>
      <c r="D1102" s="614" t="s">
        <v>1097</v>
      </c>
      <c r="E1102" s="702"/>
      <c r="F1102" s="544" t="s">
        <v>35</v>
      </c>
      <c r="G1102" s="310">
        <v>3</v>
      </c>
      <c r="H1102" s="300"/>
      <c r="I1102" s="988">
        <f t="shared" si="246"/>
        <v>0</v>
      </c>
      <c r="J1102" s="981"/>
      <c r="K1102" s="988">
        <f t="shared" si="247"/>
        <v>0</v>
      </c>
      <c r="L1102" s="988">
        <f t="shared" si="248"/>
        <v>0</v>
      </c>
      <c r="M1102" s="322">
        <f t="shared" si="249"/>
        <v>0</v>
      </c>
      <c r="N1102" s="479">
        <f t="shared" si="250"/>
        <v>0</v>
      </c>
    </row>
    <row r="1103" spans="2:14" ht="22.5" customHeight="1">
      <c r="B1103" s="781"/>
      <c r="C1103" s="503" t="s">
        <v>1094</v>
      </c>
      <c r="D1103" s="614" t="s">
        <v>1098</v>
      </c>
      <c r="E1103" s="702"/>
      <c r="F1103" s="544" t="s">
        <v>35</v>
      </c>
      <c r="G1103" s="310">
        <v>5</v>
      </c>
      <c r="H1103" s="300"/>
      <c r="I1103" s="988">
        <f t="shared" si="246"/>
        <v>0</v>
      </c>
      <c r="J1103" s="914"/>
      <c r="K1103" s="988">
        <f t="shared" si="247"/>
        <v>0</v>
      </c>
      <c r="L1103" s="988">
        <f t="shared" si="248"/>
        <v>0</v>
      </c>
      <c r="M1103" s="322">
        <f t="shared" si="249"/>
        <v>0</v>
      </c>
      <c r="N1103" s="479">
        <f t="shared" si="250"/>
        <v>0</v>
      </c>
    </row>
    <row r="1104" spans="2:14" ht="22.5" customHeight="1">
      <c r="B1104" s="781"/>
      <c r="C1104" s="503" t="s">
        <v>1094</v>
      </c>
      <c r="D1104" s="614" t="s">
        <v>1099</v>
      </c>
      <c r="E1104" s="702"/>
      <c r="F1104" s="544" t="s">
        <v>35</v>
      </c>
      <c r="G1104" s="310">
        <v>1</v>
      </c>
      <c r="H1104" s="300"/>
      <c r="I1104" s="988">
        <f t="shared" si="246"/>
        <v>0</v>
      </c>
      <c r="J1104" s="914"/>
      <c r="K1104" s="988">
        <f t="shared" si="247"/>
        <v>0</v>
      </c>
      <c r="L1104" s="988">
        <f t="shared" si="248"/>
        <v>0</v>
      </c>
      <c r="M1104" s="322">
        <f t="shared" si="249"/>
        <v>0</v>
      </c>
      <c r="N1104" s="479">
        <f t="shared" si="250"/>
        <v>0</v>
      </c>
    </row>
    <row r="1105" spans="2:14" ht="22.5" customHeight="1">
      <c r="B1105" s="781"/>
      <c r="C1105" s="503" t="s">
        <v>1094</v>
      </c>
      <c r="D1105" s="614" t="s">
        <v>1100</v>
      </c>
      <c r="E1105" s="702"/>
      <c r="F1105" s="544" t="s">
        <v>35</v>
      </c>
      <c r="G1105" s="310">
        <v>1</v>
      </c>
      <c r="H1105" s="300"/>
      <c r="I1105" s="988">
        <f t="shared" si="246"/>
        <v>0</v>
      </c>
      <c r="J1105" s="914"/>
      <c r="K1105" s="988">
        <f t="shared" si="247"/>
        <v>0</v>
      </c>
      <c r="L1105" s="988">
        <f t="shared" si="248"/>
        <v>0</v>
      </c>
      <c r="M1105" s="322">
        <f t="shared" si="249"/>
        <v>0</v>
      </c>
      <c r="N1105" s="479">
        <f t="shared" si="250"/>
        <v>0</v>
      </c>
    </row>
    <row r="1106" spans="2:14" ht="22.5" customHeight="1">
      <c r="B1106" s="781"/>
      <c r="C1106" s="503" t="s">
        <v>1094</v>
      </c>
      <c r="D1106" s="614" t="s">
        <v>1101</v>
      </c>
      <c r="E1106" s="702"/>
      <c r="F1106" s="544" t="s">
        <v>35</v>
      </c>
      <c r="G1106" s="310">
        <v>1</v>
      </c>
      <c r="H1106" s="300"/>
      <c r="I1106" s="988">
        <f t="shared" si="246"/>
        <v>0</v>
      </c>
      <c r="J1106" s="914"/>
      <c r="K1106" s="988">
        <f t="shared" si="247"/>
        <v>0</v>
      </c>
      <c r="L1106" s="988">
        <f t="shared" si="248"/>
        <v>0</v>
      </c>
      <c r="M1106" s="322">
        <f t="shared" si="249"/>
        <v>0</v>
      </c>
      <c r="N1106" s="479">
        <f t="shared" si="250"/>
        <v>0</v>
      </c>
    </row>
    <row r="1107" spans="2:14" ht="22.5" customHeight="1">
      <c r="B1107" s="781"/>
      <c r="C1107" s="503" t="s">
        <v>1094</v>
      </c>
      <c r="D1107" s="614" t="s">
        <v>1102</v>
      </c>
      <c r="E1107" s="702"/>
      <c r="F1107" s="544" t="s">
        <v>35</v>
      </c>
      <c r="G1107" s="310">
        <v>1</v>
      </c>
      <c r="H1107" s="300"/>
      <c r="I1107" s="988">
        <f t="shared" si="246"/>
        <v>0</v>
      </c>
      <c r="J1107" s="914"/>
      <c r="K1107" s="988">
        <f t="shared" si="247"/>
        <v>0</v>
      </c>
      <c r="L1107" s="988">
        <f t="shared" si="248"/>
        <v>0</v>
      </c>
      <c r="M1107" s="322">
        <f t="shared" si="249"/>
        <v>0</v>
      </c>
      <c r="N1107" s="479">
        <f t="shared" si="250"/>
        <v>0</v>
      </c>
    </row>
    <row r="1108" spans="2:14" ht="22.5" customHeight="1">
      <c r="B1108" s="781"/>
      <c r="C1108" s="503" t="s">
        <v>1094</v>
      </c>
      <c r="D1108" s="614" t="s">
        <v>1103</v>
      </c>
      <c r="E1108" s="702"/>
      <c r="F1108" s="544" t="s">
        <v>35</v>
      </c>
      <c r="G1108" s="310">
        <v>1</v>
      </c>
      <c r="H1108" s="300"/>
      <c r="I1108" s="988">
        <f t="shared" si="246"/>
        <v>0</v>
      </c>
      <c r="J1108" s="914"/>
      <c r="K1108" s="988">
        <f t="shared" si="247"/>
        <v>0</v>
      </c>
      <c r="L1108" s="988">
        <f t="shared" si="248"/>
        <v>0</v>
      </c>
      <c r="M1108" s="322">
        <f t="shared" si="249"/>
        <v>0</v>
      </c>
      <c r="N1108" s="479">
        <f t="shared" si="250"/>
        <v>0</v>
      </c>
    </row>
    <row r="1109" spans="2:14" ht="22.5" customHeight="1">
      <c r="B1109" s="781"/>
      <c r="C1109" s="503" t="s">
        <v>1094</v>
      </c>
      <c r="D1109" s="614" t="s">
        <v>1104</v>
      </c>
      <c r="E1109" s="702"/>
      <c r="F1109" s="544" t="s">
        <v>35</v>
      </c>
      <c r="G1109" s="310">
        <v>2</v>
      </c>
      <c r="H1109" s="300"/>
      <c r="I1109" s="988">
        <f t="shared" si="246"/>
        <v>0</v>
      </c>
      <c r="J1109" s="914"/>
      <c r="K1109" s="988">
        <f t="shared" si="247"/>
        <v>0</v>
      </c>
      <c r="L1109" s="988">
        <f t="shared" si="248"/>
        <v>0</v>
      </c>
      <c r="M1109" s="322">
        <f t="shared" si="249"/>
        <v>0</v>
      </c>
      <c r="N1109" s="479">
        <f t="shared" si="250"/>
        <v>0</v>
      </c>
    </row>
    <row r="1110" spans="2:14" ht="22.5" customHeight="1">
      <c r="B1110" s="781"/>
      <c r="C1110" s="503" t="s">
        <v>1094</v>
      </c>
      <c r="D1110" s="614" t="s">
        <v>1105</v>
      </c>
      <c r="E1110" s="702"/>
      <c r="F1110" s="544" t="s">
        <v>35</v>
      </c>
      <c r="G1110" s="310">
        <v>1</v>
      </c>
      <c r="H1110" s="300"/>
      <c r="I1110" s="988">
        <f t="shared" si="246"/>
        <v>0</v>
      </c>
      <c r="J1110" s="914"/>
      <c r="K1110" s="988">
        <f t="shared" si="247"/>
        <v>0</v>
      </c>
      <c r="L1110" s="988">
        <f t="shared" si="248"/>
        <v>0</v>
      </c>
      <c r="M1110" s="322">
        <f t="shared" si="249"/>
        <v>0</v>
      </c>
      <c r="N1110" s="479">
        <f t="shared" si="250"/>
        <v>0</v>
      </c>
    </row>
    <row r="1111" spans="2:14" ht="22.5" customHeight="1">
      <c r="B1111" s="781"/>
      <c r="C1111" s="503" t="s">
        <v>1094</v>
      </c>
      <c r="D1111" s="614" t="s">
        <v>1106</v>
      </c>
      <c r="E1111" s="702"/>
      <c r="F1111" s="544" t="s">
        <v>35</v>
      </c>
      <c r="G1111" s="310">
        <v>1</v>
      </c>
      <c r="H1111" s="300"/>
      <c r="I1111" s="988">
        <f t="shared" si="246"/>
        <v>0</v>
      </c>
      <c r="J1111" s="914"/>
      <c r="K1111" s="988">
        <f t="shared" si="247"/>
        <v>0</v>
      </c>
      <c r="L1111" s="988">
        <f t="shared" si="248"/>
        <v>0</v>
      </c>
      <c r="M1111" s="322">
        <f t="shared" si="249"/>
        <v>0</v>
      </c>
      <c r="N1111" s="479">
        <f t="shared" si="250"/>
        <v>0</v>
      </c>
    </row>
    <row r="1112" spans="2:14" ht="22.5" customHeight="1">
      <c r="B1112" s="781"/>
      <c r="C1112" s="503" t="s">
        <v>1094</v>
      </c>
      <c r="D1112" s="614" t="s">
        <v>1107</v>
      </c>
      <c r="E1112" s="702"/>
      <c r="F1112" s="544" t="s">
        <v>35</v>
      </c>
      <c r="G1112" s="310">
        <v>1</v>
      </c>
      <c r="H1112" s="300"/>
      <c r="I1112" s="988">
        <f t="shared" si="246"/>
        <v>0</v>
      </c>
      <c r="J1112" s="914"/>
      <c r="K1112" s="988">
        <f t="shared" si="247"/>
        <v>0</v>
      </c>
      <c r="L1112" s="988">
        <f t="shared" si="248"/>
        <v>0</v>
      </c>
      <c r="M1112" s="322">
        <f t="shared" si="249"/>
        <v>0</v>
      </c>
      <c r="N1112" s="479">
        <f t="shared" si="250"/>
        <v>0</v>
      </c>
    </row>
    <row r="1113" spans="2:14" ht="22.5" customHeight="1">
      <c r="B1113" s="781"/>
      <c r="C1113" s="503" t="s">
        <v>1094</v>
      </c>
      <c r="D1113" s="614" t="s">
        <v>1108</v>
      </c>
      <c r="E1113" s="702"/>
      <c r="F1113" s="544" t="s">
        <v>35</v>
      </c>
      <c r="G1113" s="310">
        <v>1</v>
      </c>
      <c r="H1113" s="300"/>
      <c r="I1113" s="988">
        <f t="shared" si="246"/>
        <v>0</v>
      </c>
      <c r="J1113" s="914"/>
      <c r="K1113" s="988">
        <f t="shared" si="247"/>
        <v>0</v>
      </c>
      <c r="L1113" s="988">
        <f t="shared" si="248"/>
        <v>0</v>
      </c>
      <c r="M1113" s="322">
        <f t="shared" si="249"/>
        <v>0</v>
      </c>
      <c r="N1113" s="479">
        <f t="shared" si="250"/>
        <v>0</v>
      </c>
    </row>
    <row r="1114" spans="2:14" ht="22.5" customHeight="1">
      <c r="B1114" s="781"/>
      <c r="C1114" s="503" t="s">
        <v>1094</v>
      </c>
      <c r="D1114" s="614" t="s">
        <v>1109</v>
      </c>
      <c r="E1114" s="702"/>
      <c r="F1114" s="544" t="s">
        <v>35</v>
      </c>
      <c r="G1114" s="310">
        <v>1</v>
      </c>
      <c r="H1114" s="300"/>
      <c r="I1114" s="988">
        <f t="shared" si="246"/>
        <v>0</v>
      </c>
      <c r="J1114" s="914"/>
      <c r="K1114" s="988">
        <f t="shared" si="247"/>
        <v>0</v>
      </c>
      <c r="L1114" s="988">
        <f t="shared" si="248"/>
        <v>0</v>
      </c>
      <c r="M1114" s="322">
        <f t="shared" si="249"/>
        <v>0</v>
      </c>
      <c r="N1114" s="479">
        <f t="shared" si="250"/>
        <v>0</v>
      </c>
    </row>
    <row r="1115" spans="2:14" ht="22.5" customHeight="1">
      <c r="B1115" s="781"/>
      <c r="C1115" s="503" t="s">
        <v>1094</v>
      </c>
      <c r="D1115" s="614" t="s">
        <v>1110</v>
      </c>
      <c r="E1115" s="702"/>
      <c r="F1115" s="544" t="s">
        <v>35</v>
      </c>
      <c r="G1115" s="310">
        <v>1</v>
      </c>
      <c r="H1115" s="300"/>
      <c r="I1115" s="988">
        <f t="shared" si="246"/>
        <v>0</v>
      </c>
      <c r="J1115" s="914"/>
      <c r="K1115" s="988">
        <f t="shared" si="247"/>
        <v>0</v>
      </c>
      <c r="L1115" s="988">
        <f t="shared" si="248"/>
        <v>0</v>
      </c>
      <c r="M1115" s="322">
        <f t="shared" si="249"/>
        <v>0</v>
      </c>
      <c r="N1115" s="479">
        <f t="shared" si="250"/>
        <v>0</v>
      </c>
    </row>
    <row r="1116" spans="2:14" ht="22.5" customHeight="1">
      <c r="B1116" s="781"/>
      <c r="C1116" s="503" t="s">
        <v>1094</v>
      </c>
      <c r="D1116" s="614" t="s">
        <v>1111</v>
      </c>
      <c r="E1116" s="702"/>
      <c r="F1116" s="544" t="s">
        <v>35</v>
      </c>
      <c r="G1116" s="310">
        <v>1</v>
      </c>
      <c r="H1116" s="300"/>
      <c r="I1116" s="988">
        <f t="shared" si="246"/>
        <v>0</v>
      </c>
      <c r="J1116" s="914"/>
      <c r="K1116" s="988">
        <f t="shared" si="247"/>
        <v>0</v>
      </c>
      <c r="L1116" s="988">
        <f t="shared" si="248"/>
        <v>0</v>
      </c>
      <c r="M1116" s="322">
        <f t="shared" si="249"/>
        <v>0</v>
      </c>
      <c r="N1116" s="479">
        <f t="shared" si="250"/>
        <v>0</v>
      </c>
    </row>
    <row r="1117" spans="2:14" ht="22.5" customHeight="1">
      <c r="B1117" s="781">
        <v>8.1999999999999993</v>
      </c>
      <c r="C1117" s="554" t="s">
        <v>1112</v>
      </c>
      <c r="D1117" s="614"/>
      <c r="E1117" s="702"/>
      <c r="F1117" s="781"/>
      <c r="G1117" s="352"/>
      <c r="H1117" s="300"/>
      <c r="I1117" s="988">
        <f t="shared" si="246"/>
        <v>0</v>
      </c>
      <c r="J1117" s="914"/>
      <c r="K1117" s="988">
        <f t="shared" si="247"/>
        <v>0</v>
      </c>
      <c r="L1117" s="988">
        <f t="shared" si="248"/>
        <v>0</v>
      </c>
      <c r="M1117" s="322">
        <f t="shared" si="249"/>
        <v>0</v>
      </c>
      <c r="N1117" s="479">
        <f t="shared" si="250"/>
        <v>0</v>
      </c>
    </row>
    <row r="1118" spans="2:14" ht="22.5" customHeight="1">
      <c r="B1118" s="781"/>
      <c r="C1118" s="503" t="s">
        <v>1094</v>
      </c>
      <c r="D1118" s="614" t="s">
        <v>1102</v>
      </c>
      <c r="E1118" s="702"/>
      <c r="F1118" s="544" t="s">
        <v>35</v>
      </c>
      <c r="G1118" s="310">
        <v>8</v>
      </c>
      <c r="H1118" s="300"/>
      <c r="I1118" s="988">
        <f t="shared" si="246"/>
        <v>0</v>
      </c>
      <c r="J1118" s="914"/>
      <c r="K1118" s="988">
        <f t="shared" si="247"/>
        <v>0</v>
      </c>
      <c r="L1118" s="988">
        <f t="shared" si="248"/>
        <v>0</v>
      </c>
      <c r="M1118" s="322">
        <f t="shared" si="249"/>
        <v>0</v>
      </c>
      <c r="N1118" s="479">
        <f t="shared" si="250"/>
        <v>0</v>
      </c>
    </row>
    <row r="1119" spans="2:14" ht="22.5" customHeight="1">
      <c r="B1119" s="781"/>
      <c r="C1119" s="503" t="s">
        <v>1094</v>
      </c>
      <c r="D1119" s="614" t="s">
        <v>1106</v>
      </c>
      <c r="E1119" s="702"/>
      <c r="F1119" s="544" t="s">
        <v>35</v>
      </c>
      <c r="G1119" s="310">
        <v>2</v>
      </c>
      <c r="H1119" s="300"/>
      <c r="I1119" s="988">
        <f t="shared" si="246"/>
        <v>0</v>
      </c>
      <c r="J1119" s="914"/>
      <c r="K1119" s="988">
        <f t="shared" si="247"/>
        <v>0</v>
      </c>
      <c r="L1119" s="988">
        <f t="shared" si="248"/>
        <v>0</v>
      </c>
      <c r="M1119" s="322">
        <f t="shared" si="249"/>
        <v>0</v>
      </c>
      <c r="N1119" s="479">
        <f t="shared" si="250"/>
        <v>0</v>
      </c>
    </row>
    <row r="1120" spans="2:14" ht="22.5" customHeight="1">
      <c r="B1120" s="781"/>
      <c r="C1120" s="503" t="s">
        <v>1094</v>
      </c>
      <c r="D1120" s="614" t="s">
        <v>1113</v>
      </c>
      <c r="E1120" s="702"/>
      <c r="F1120" s="544" t="s">
        <v>35</v>
      </c>
      <c r="G1120" s="310">
        <v>1</v>
      </c>
      <c r="H1120" s="300"/>
      <c r="I1120" s="988">
        <f t="shared" si="246"/>
        <v>0</v>
      </c>
      <c r="J1120" s="914"/>
      <c r="K1120" s="988">
        <f t="shared" si="247"/>
        <v>0</v>
      </c>
      <c r="L1120" s="988">
        <f t="shared" si="248"/>
        <v>0</v>
      </c>
      <c r="M1120" s="322">
        <f t="shared" si="249"/>
        <v>0</v>
      </c>
      <c r="N1120" s="479">
        <f t="shared" si="250"/>
        <v>0</v>
      </c>
    </row>
    <row r="1121" spans="2:14" ht="22.5" customHeight="1">
      <c r="B1121" s="781"/>
      <c r="C1121" s="503" t="s">
        <v>1094</v>
      </c>
      <c r="D1121" s="614" t="s">
        <v>1114</v>
      </c>
      <c r="E1121" s="702"/>
      <c r="F1121" s="544" t="s">
        <v>35</v>
      </c>
      <c r="G1121" s="310">
        <v>1</v>
      </c>
      <c r="H1121" s="300"/>
      <c r="I1121" s="988">
        <f t="shared" si="246"/>
        <v>0</v>
      </c>
      <c r="J1121" s="914"/>
      <c r="K1121" s="988">
        <f t="shared" si="247"/>
        <v>0</v>
      </c>
      <c r="L1121" s="988">
        <f t="shared" si="248"/>
        <v>0</v>
      </c>
      <c r="M1121" s="322">
        <f t="shared" si="249"/>
        <v>0</v>
      </c>
      <c r="N1121" s="479">
        <f t="shared" si="250"/>
        <v>0</v>
      </c>
    </row>
    <row r="1122" spans="2:14" ht="22.5" customHeight="1">
      <c r="B1122" s="781"/>
      <c r="C1122" s="503" t="s">
        <v>1094</v>
      </c>
      <c r="D1122" s="614" t="s">
        <v>1115</v>
      </c>
      <c r="E1122" s="702"/>
      <c r="F1122" s="544" t="s">
        <v>35</v>
      </c>
      <c r="G1122" s="310">
        <v>2</v>
      </c>
      <c r="H1122" s="300"/>
      <c r="I1122" s="988">
        <f t="shared" si="246"/>
        <v>0</v>
      </c>
      <c r="J1122" s="914"/>
      <c r="K1122" s="988">
        <f t="shared" si="247"/>
        <v>0</v>
      </c>
      <c r="L1122" s="988">
        <f t="shared" si="248"/>
        <v>0</v>
      </c>
      <c r="M1122" s="322">
        <f t="shared" si="249"/>
        <v>0</v>
      </c>
      <c r="N1122" s="479">
        <f t="shared" si="250"/>
        <v>0</v>
      </c>
    </row>
    <row r="1123" spans="2:14" ht="22.5" customHeight="1">
      <c r="B1123" s="781"/>
      <c r="C1123" s="503" t="s">
        <v>1094</v>
      </c>
      <c r="D1123" s="614" t="s">
        <v>1116</v>
      </c>
      <c r="E1123" s="702"/>
      <c r="F1123" s="544" t="s">
        <v>35</v>
      </c>
      <c r="G1123" s="310">
        <v>1</v>
      </c>
      <c r="H1123" s="300"/>
      <c r="I1123" s="988">
        <f t="shared" si="246"/>
        <v>0</v>
      </c>
      <c r="J1123" s="914"/>
      <c r="K1123" s="988">
        <f t="shared" si="247"/>
        <v>0</v>
      </c>
      <c r="L1123" s="988">
        <f t="shared" si="248"/>
        <v>0</v>
      </c>
      <c r="M1123" s="322">
        <f t="shared" si="249"/>
        <v>0</v>
      </c>
      <c r="N1123" s="479">
        <f t="shared" si="250"/>
        <v>0</v>
      </c>
    </row>
    <row r="1124" spans="2:14" ht="22.5" customHeight="1">
      <c r="B1124" s="781"/>
      <c r="C1124" s="503" t="s">
        <v>1094</v>
      </c>
      <c r="D1124" s="614" t="s">
        <v>1117</v>
      </c>
      <c r="E1124" s="702"/>
      <c r="F1124" s="544" t="s">
        <v>35</v>
      </c>
      <c r="G1124" s="310">
        <v>3</v>
      </c>
      <c r="H1124" s="300"/>
      <c r="I1124" s="988">
        <f t="shared" si="246"/>
        <v>0</v>
      </c>
      <c r="J1124" s="914"/>
      <c r="K1124" s="988">
        <f t="shared" si="247"/>
        <v>0</v>
      </c>
      <c r="L1124" s="988">
        <f t="shared" si="248"/>
        <v>0</v>
      </c>
      <c r="M1124" s="322">
        <f t="shared" si="249"/>
        <v>0</v>
      </c>
      <c r="N1124" s="479">
        <f t="shared" si="250"/>
        <v>0</v>
      </c>
    </row>
    <row r="1125" spans="2:14" ht="22.5" customHeight="1">
      <c r="B1125" s="781"/>
      <c r="C1125" s="503" t="s">
        <v>1094</v>
      </c>
      <c r="D1125" s="614" t="s">
        <v>1118</v>
      </c>
      <c r="E1125" s="702"/>
      <c r="F1125" s="544" t="s">
        <v>35</v>
      </c>
      <c r="G1125" s="310">
        <v>1</v>
      </c>
      <c r="H1125" s="300"/>
      <c r="I1125" s="988">
        <f t="shared" si="246"/>
        <v>0</v>
      </c>
      <c r="J1125" s="914"/>
      <c r="K1125" s="988">
        <f t="shared" si="247"/>
        <v>0</v>
      </c>
      <c r="L1125" s="988">
        <f t="shared" si="248"/>
        <v>0</v>
      </c>
      <c r="M1125" s="322">
        <f t="shared" si="249"/>
        <v>0</v>
      </c>
      <c r="N1125" s="479">
        <f t="shared" si="250"/>
        <v>0</v>
      </c>
    </row>
    <row r="1126" spans="2:14" ht="22.5" customHeight="1">
      <c r="B1126" s="781"/>
      <c r="C1126" s="503" t="s">
        <v>1094</v>
      </c>
      <c r="D1126" s="614" t="s">
        <v>1119</v>
      </c>
      <c r="E1126" s="702"/>
      <c r="F1126" s="544" t="s">
        <v>35</v>
      </c>
      <c r="G1126" s="310">
        <v>2</v>
      </c>
      <c r="H1126" s="300"/>
      <c r="I1126" s="988">
        <f t="shared" si="246"/>
        <v>0</v>
      </c>
      <c r="J1126" s="914"/>
      <c r="K1126" s="988">
        <f t="shared" si="247"/>
        <v>0</v>
      </c>
      <c r="L1126" s="988">
        <f t="shared" si="248"/>
        <v>0</v>
      </c>
      <c r="M1126" s="322">
        <f t="shared" si="249"/>
        <v>0</v>
      </c>
      <c r="N1126" s="479">
        <f t="shared" si="250"/>
        <v>0</v>
      </c>
    </row>
    <row r="1127" spans="2:14" ht="22.5" customHeight="1">
      <c r="B1127" s="781"/>
      <c r="C1127" s="503" t="s">
        <v>1094</v>
      </c>
      <c r="D1127" s="614" t="s">
        <v>1120</v>
      </c>
      <c r="E1127" s="702"/>
      <c r="F1127" s="544" t="s">
        <v>35</v>
      </c>
      <c r="G1127" s="310">
        <v>3</v>
      </c>
      <c r="H1127" s="300"/>
      <c r="I1127" s="988">
        <f t="shared" si="246"/>
        <v>0</v>
      </c>
      <c r="J1127" s="914"/>
      <c r="K1127" s="988">
        <f t="shared" si="247"/>
        <v>0</v>
      </c>
      <c r="L1127" s="988">
        <f t="shared" si="248"/>
        <v>0</v>
      </c>
      <c r="M1127" s="322">
        <f t="shared" si="249"/>
        <v>0</v>
      </c>
      <c r="N1127" s="479">
        <f t="shared" si="250"/>
        <v>0</v>
      </c>
    </row>
    <row r="1128" spans="2:14" ht="22.5" customHeight="1">
      <c r="B1128" s="781"/>
      <c r="C1128" s="503" t="s">
        <v>1094</v>
      </c>
      <c r="D1128" s="614" t="s">
        <v>1121</v>
      </c>
      <c r="E1128" s="702"/>
      <c r="F1128" s="544" t="s">
        <v>35</v>
      </c>
      <c r="G1128" s="310">
        <v>7</v>
      </c>
      <c r="H1128" s="300"/>
      <c r="I1128" s="988">
        <f t="shared" si="246"/>
        <v>0</v>
      </c>
      <c r="J1128" s="914"/>
      <c r="K1128" s="988">
        <f t="shared" si="247"/>
        <v>0</v>
      </c>
      <c r="L1128" s="988">
        <f t="shared" si="248"/>
        <v>0</v>
      </c>
      <c r="M1128" s="322">
        <f t="shared" si="249"/>
        <v>0</v>
      </c>
      <c r="N1128" s="479">
        <f t="shared" si="250"/>
        <v>0</v>
      </c>
    </row>
    <row r="1129" spans="2:14" ht="22.5" customHeight="1">
      <c r="B1129" s="781"/>
      <c r="C1129" s="503" t="s">
        <v>1094</v>
      </c>
      <c r="D1129" s="614" t="s">
        <v>1122</v>
      </c>
      <c r="E1129" s="702"/>
      <c r="F1129" s="544" t="s">
        <v>35</v>
      </c>
      <c r="G1129" s="310">
        <v>3</v>
      </c>
      <c r="H1129" s="300"/>
      <c r="I1129" s="988">
        <f t="shared" si="246"/>
        <v>0</v>
      </c>
      <c r="J1129" s="914"/>
      <c r="K1129" s="988">
        <f t="shared" si="247"/>
        <v>0</v>
      </c>
      <c r="L1129" s="988">
        <f t="shared" si="248"/>
        <v>0</v>
      </c>
      <c r="M1129" s="322">
        <f t="shared" si="249"/>
        <v>0</v>
      </c>
      <c r="N1129" s="479">
        <f t="shared" si="250"/>
        <v>0</v>
      </c>
    </row>
    <row r="1130" spans="2:14" ht="22.5" customHeight="1">
      <c r="B1130" s="781"/>
      <c r="C1130" s="503" t="s">
        <v>1094</v>
      </c>
      <c r="D1130" s="614" t="s">
        <v>1123</v>
      </c>
      <c r="E1130" s="702"/>
      <c r="F1130" s="544" t="s">
        <v>35</v>
      </c>
      <c r="G1130" s="310">
        <v>4</v>
      </c>
      <c r="H1130" s="300"/>
      <c r="I1130" s="988">
        <f t="shared" si="246"/>
        <v>0</v>
      </c>
      <c r="J1130" s="914"/>
      <c r="K1130" s="988">
        <f t="shared" si="247"/>
        <v>0</v>
      </c>
      <c r="L1130" s="988">
        <f t="shared" si="248"/>
        <v>0</v>
      </c>
      <c r="M1130" s="322">
        <f t="shared" si="249"/>
        <v>0</v>
      </c>
      <c r="N1130" s="479">
        <f t="shared" si="250"/>
        <v>0</v>
      </c>
    </row>
    <row r="1131" spans="2:14" ht="22.5" customHeight="1">
      <c r="B1131" s="781"/>
      <c r="C1131" s="503" t="s">
        <v>1094</v>
      </c>
      <c r="D1131" s="614" t="s">
        <v>1124</v>
      </c>
      <c r="E1131" s="702"/>
      <c r="F1131" s="544" t="s">
        <v>35</v>
      </c>
      <c r="G1131" s="310">
        <v>1</v>
      </c>
      <c r="H1131" s="300"/>
      <c r="I1131" s="988">
        <f t="shared" si="246"/>
        <v>0</v>
      </c>
      <c r="J1131" s="914"/>
      <c r="K1131" s="988">
        <f t="shared" si="247"/>
        <v>0</v>
      </c>
      <c r="L1131" s="988">
        <f t="shared" si="248"/>
        <v>0</v>
      </c>
      <c r="M1131" s="322">
        <f t="shared" si="249"/>
        <v>0</v>
      </c>
      <c r="N1131" s="479">
        <f t="shared" si="250"/>
        <v>0</v>
      </c>
    </row>
    <row r="1132" spans="2:14" ht="22.5" customHeight="1">
      <c r="B1132" s="781"/>
      <c r="C1132" s="503" t="s">
        <v>1094</v>
      </c>
      <c r="D1132" s="614" t="s">
        <v>1125</v>
      </c>
      <c r="E1132" s="702"/>
      <c r="F1132" s="544" t="s">
        <v>35</v>
      </c>
      <c r="G1132" s="310">
        <v>4</v>
      </c>
      <c r="H1132" s="300"/>
      <c r="I1132" s="988">
        <f t="shared" si="246"/>
        <v>0</v>
      </c>
      <c r="J1132" s="914"/>
      <c r="K1132" s="988">
        <f t="shared" si="247"/>
        <v>0</v>
      </c>
      <c r="L1132" s="988">
        <f t="shared" si="248"/>
        <v>0</v>
      </c>
      <c r="M1132" s="322">
        <f t="shared" si="249"/>
        <v>0</v>
      </c>
      <c r="N1132" s="479">
        <f t="shared" si="250"/>
        <v>0</v>
      </c>
    </row>
    <row r="1133" spans="2:14" ht="22.5" customHeight="1">
      <c r="B1133" s="781"/>
      <c r="C1133" s="503" t="s">
        <v>1094</v>
      </c>
      <c r="D1133" s="614" t="s">
        <v>1126</v>
      </c>
      <c r="E1133" s="702"/>
      <c r="F1133" s="544" t="s">
        <v>35</v>
      </c>
      <c r="G1133" s="310">
        <v>13</v>
      </c>
      <c r="H1133" s="300"/>
      <c r="I1133" s="988">
        <f t="shared" si="246"/>
        <v>0</v>
      </c>
      <c r="J1133" s="914"/>
      <c r="K1133" s="988">
        <f t="shared" si="247"/>
        <v>0</v>
      </c>
      <c r="L1133" s="988">
        <f t="shared" si="248"/>
        <v>0</v>
      </c>
      <c r="M1133" s="322">
        <f t="shared" si="249"/>
        <v>0</v>
      </c>
      <c r="N1133" s="479">
        <f t="shared" si="250"/>
        <v>0</v>
      </c>
    </row>
    <row r="1134" spans="2:14" ht="22.5" customHeight="1">
      <c r="B1134" s="781"/>
      <c r="C1134" s="503" t="s">
        <v>1094</v>
      </c>
      <c r="D1134" s="614" t="s">
        <v>1127</v>
      </c>
      <c r="E1134" s="702"/>
      <c r="F1134" s="544" t="s">
        <v>35</v>
      </c>
      <c r="G1134" s="310">
        <v>1</v>
      </c>
      <c r="H1134" s="300"/>
      <c r="I1134" s="988">
        <f t="shared" si="246"/>
        <v>0</v>
      </c>
      <c r="J1134" s="914"/>
      <c r="K1134" s="988">
        <f t="shared" si="247"/>
        <v>0</v>
      </c>
      <c r="L1134" s="988">
        <f t="shared" si="248"/>
        <v>0</v>
      </c>
      <c r="M1134" s="322">
        <f t="shared" si="249"/>
        <v>0</v>
      </c>
      <c r="N1134" s="479">
        <f t="shared" si="250"/>
        <v>0</v>
      </c>
    </row>
    <row r="1135" spans="2:14" ht="22.5" customHeight="1">
      <c r="B1135" s="781"/>
      <c r="C1135" s="503" t="s">
        <v>1094</v>
      </c>
      <c r="D1135" s="614" t="s">
        <v>1111</v>
      </c>
      <c r="E1135" s="702"/>
      <c r="F1135" s="544" t="s">
        <v>35</v>
      </c>
      <c r="G1135" s="310">
        <v>7</v>
      </c>
      <c r="H1135" s="300"/>
      <c r="I1135" s="988">
        <f t="shared" si="246"/>
        <v>0</v>
      </c>
      <c r="J1135" s="914"/>
      <c r="K1135" s="988">
        <f t="shared" si="247"/>
        <v>0</v>
      </c>
      <c r="L1135" s="988">
        <f t="shared" si="248"/>
        <v>0</v>
      </c>
      <c r="M1135" s="322">
        <f t="shared" si="249"/>
        <v>0</v>
      </c>
      <c r="N1135" s="479">
        <f t="shared" si="250"/>
        <v>0</v>
      </c>
    </row>
    <row r="1136" spans="2:14" ht="22.5" customHeight="1">
      <c r="B1136" s="781"/>
      <c r="C1136" s="503" t="s">
        <v>1094</v>
      </c>
      <c r="D1136" s="614" t="s">
        <v>1128</v>
      </c>
      <c r="E1136" s="702"/>
      <c r="F1136" s="544" t="s">
        <v>35</v>
      </c>
      <c r="G1136" s="310">
        <v>11</v>
      </c>
      <c r="H1136" s="300"/>
      <c r="I1136" s="988">
        <f t="shared" si="246"/>
        <v>0</v>
      </c>
      <c r="J1136" s="914"/>
      <c r="K1136" s="988">
        <f t="shared" si="247"/>
        <v>0</v>
      </c>
      <c r="L1136" s="988">
        <f t="shared" si="248"/>
        <v>0</v>
      </c>
      <c r="M1136" s="322">
        <f t="shared" si="249"/>
        <v>0</v>
      </c>
      <c r="N1136" s="479">
        <f t="shared" si="250"/>
        <v>0</v>
      </c>
    </row>
    <row r="1137" spans="2:14" ht="22.5" customHeight="1">
      <c r="B1137" s="781"/>
      <c r="C1137" s="503" t="s">
        <v>1094</v>
      </c>
      <c r="D1137" s="614" t="s">
        <v>1129</v>
      </c>
      <c r="E1137" s="702"/>
      <c r="F1137" s="544" t="s">
        <v>35</v>
      </c>
      <c r="G1137" s="310">
        <v>2</v>
      </c>
      <c r="H1137" s="300"/>
      <c r="I1137" s="988">
        <f t="shared" si="246"/>
        <v>0</v>
      </c>
      <c r="J1137" s="914"/>
      <c r="K1137" s="988">
        <f t="shared" si="247"/>
        <v>0</v>
      </c>
      <c r="L1137" s="988">
        <f t="shared" si="248"/>
        <v>0</v>
      </c>
      <c r="M1137" s="322">
        <f t="shared" si="249"/>
        <v>0</v>
      </c>
      <c r="N1137" s="479">
        <f t="shared" si="250"/>
        <v>0</v>
      </c>
    </row>
    <row r="1138" spans="2:14" ht="22.5" customHeight="1">
      <c r="B1138" s="781"/>
      <c r="C1138" s="503" t="s">
        <v>1094</v>
      </c>
      <c r="D1138" s="614" t="s">
        <v>1130</v>
      </c>
      <c r="E1138" s="702"/>
      <c r="F1138" s="544" t="s">
        <v>35</v>
      </c>
      <c r="G1138" s="310">
        <v>6</v>
      </c>
      <c r="H1138" s="300"/>
      <c r="I1138" s="988">
        <f t="shared" si="246"/>
        <v>0</v>
      </c>
      <c r="J1138" s="914"/>
      <c r="K1138" s="988">
        <f t="shared" si="247"/>
        <v>0</v>
      </c>
      <c r="L1138" s="988">
        <f t="shared" si="248"/>
        <v>0</v>
      </c>
      <c r="M1138" s="322">
        <f t="shared" si="249"/>
        <v>0</v>
      </c>
      <c r="N1138" s="479">
        <f t="shared" si="250"/>
        <v>0</v>
      </c>
    </row>
    <row r="1139" spans="2:14" ht="22.5" customHeight="1">
      <c r="B1139" s="781"/>
      <c r="C1139" s="503" t="s">
        <v>1094</v>
      </c>
      <c r="D1139" s="614" t="s">
        <v>1131</v>
      </c>
      <c r="E1139" s="702"/>
      <c r="F1139" s="544" t="s">
        <v>35</v>
      </c>
      <c r="G1139" s="310">
        <v>4</v>
      </c>
      <c r="H1139" s="300"/>
      <c r="I1139" s="988">
        <f t="shared" si="246"/>
        <v>0</v>
      </c>
      <c r="J1139" s="914"/>
      <c r="K1139" s="988">
        <f t="shared" si="247"/>
        <v>0</v>
      </c>
      <c r="L1139" s="988">
        <f t="shared" si="248"/>
        <v>0</v>
      </c>
      <c r="M1139" s="322">
        <f t="shared" si="249"/>
        <v>0</v>
      </c>
      <c r="N1139" s="479">
        <f t="shared" si="250"/>
        <v>0</v>
      </c>
    </row>
    <row r="1140" spans="2:14" ht="22.5" customHeight="1">
      <c r="B1140" s="781"/>
      <c r="C1140" s="503" t="s">
        <v>1094</v>
      </c>
      <c r="D1140" s="614" t="s">
        <v>1132</v>
      </c>
      <c r="E1140" s="702"/>
      <c r="F1140" s="544" t="s">
        <v>35</v>
      </c>
      <c r="G1140" s="310">
        <v>5</v>
      </c>
      <c r="H1140" s="300"/>
      <c r="I1140" s="988">
        <f t="shared" si="246"/>
        <v>0</v>
      </c>
      <c r="J1140" s="914"/>
      <c r="K1140" s="988">
        <f t="shared" si="247"/>
        <v>0</v>
      </c>
      <c r="L1140" s="988">
        <f t="shared" si="248"/>
        <v>0</v>
      </c>
      <c r="M1140" s="322">
        <f t="shared" si="249"/>
        <v>0</v>
      </c>
      <c r="N1140" s="479">
        <f t="shared" si="250"/>
        <v>0</v>
      </c>
    </row>
    <row r="1141" spans="2:14" ht="22.5" customHeight="1">
      <c r="B1141" s="781"/>
      <c r="C1141" s="503" t="s">
        <v>1094</v>
      </c>
      <c r="D1141" s="614" t="s">
        <v>1133</v>
      </c>
      <c r="E1141" s="702"/>
      <c r="F1141" s="544" t="s">
        <v>35</v>
      </c>
      <c r="G1141" s="310">
        <v>9</v>
      </c>
      <c r="H1141" s="300"/>
      <c r="I1141" s="988">
        <f t="shared" ref="I1141:I1186" si="251">G1141*H1141</f>
        <v>0</v>
      </c>
      <c r="J1141" s="914"/>
      <c r="K1141" s="988">
        <f t="shared" si="247"/>
        <v>0</v>
      </c>
      <c r="L1141" s="988">
        <f t="shared" si="248"/>
        <v>0</v>
      </c>
      <c r="M1141" s="322">
        <f t="shared" si="249"/>
        <v>0</v>
      </c>
      <c r="N1141" s="479">
        <f t="shared" si="250"/>
        <v>0</v>
      </c>
    </row>
    <row r="1142" spans="2:14" ht="22.5" customHeight="1">
      <c r="B1142" s="781"/>
      <c r="C1142" s="503" t="s">
        <v>1094</v>
      </c>
      <c r="D1142" s="614" t="s">
        <v>1134</v>
      </c>
      <c r="E1142" s="702"/>
      <c r="F1142" s="544" t="s">
        <v>35</v>
      </c>
      <c r="G1142" s="310">
        <v>4</v>
      </c>
      <c r="H1142" s="300"/>
      <c r="I1142" s="988">
        <f t="shared" si="251"/>
        <v>0</v>
      </c>
      <c r="J1142" s="914"/>
      <c r="K1142" s="988">
        <f t="shared" ref="K1142:K1186" si="252">G1142*J1142</f>
        <v>0</v>
      </c>
      <c r="L1142" s="988">
        <f t="shared" ref="L1142:L1186" si="253">I1142+K1142</f>
        <v>0</v>
      </c>
      <c r="M1142" s="322">
        <f t="shared" ref="M1142:M1186" si="254">SUM(I1142+K1142)</f>
        <v>0</v>
      </c>
      <c r="N1142" s="479">
        <f t="shared" ref="N1142:N1186" si="255">(H1142+J1142)*G1142</f>
        <v>0</v>
      </c>
    </row>
    <row r="1143" spans="2:14" ht="22.5" customHeight="1">
      <c r="B1143" s="781"/>
      <c r="C1143" s="503" t="s">
        <v>1094</v>
      </c>
      <c r="D1143" s="614" t="s">
        <v>1135</v>
      </c>
      <c r="E1143" s="702"/>
      <c r="F1143" s="544" t="s">
        <v>35</v>
      </c>
      <c r="G1143" s="310">
        <v>1</v>
      </c>
      <c r="H1143" s="300"/>
      <c r="I1143" s="988">
        <f t="shared" si="251"/>
        <v>0</v>
      </c>
      <c r="J1143" s="914"/>
      <c r="K1143" s="988">
        <f t="shared" si="252"/>
        <v>0</v>
      </c>
      <c r="L1143" s="988">
        <f t="shared" si="253"/>
        <v>0</v>
      </c>
      <c r="M1143" s="322">
        <f t="shared" si="254"/>
        <v>0</v>
      </c>
      <c r="N1143" s="479">
        <f t="shared" si="255"/>
        <v>0</v>
      </c>
    </row>
    <row r="1144" spans="2:14" ht="22.5" customHeight="1">
      <c r="B1144" s="781"/>
      <c r="C1144" s="503" t="s">
        <v>1094</v>
      </c>
      <c r="D1144" s="614" t="s">
        <v>1136</v>
      </c>
      <c r="E1144" s="702"/>
      <c r="F1144" s="544" t="s">
        <v>35</v>
      </c>
      <c r="G1144" s="310">
        <v>3</v>
      </c>
      <c r="H1144" s="300"/>
      <c r="I1144" s="988">
        <f t="shared" si="251"/>
        <v>0</v>
      </c>
      <c r="J1144" s="914"/>
      <c r="K1144" s="988">
        <f t="shared" si="252"/>
        <v>0</v>
      </c>
      <c r="L1144" s="988">
        <f t="shared" si="253"/>
        <v>0</v>
      </c>
      <c r="M1144" s="322">
        <f t="shared" si="254"/>
        <v>0</v>
      </c>
      <c r="N1144" s="479">
        <f t="shared" si="255"/>
        <v>0</v>
      </c>
    </row>
    <row r="1145" spans="2:14" ht="22.5" customHeight="1">
      <c r="B1145" s="781">
        <v>8.3000000000000007</v>
      </c>
      <c r="C1145" s="554" t="s">
        <v>1137</v>
      </c>
      <c r="D1145" s="614"/>
      <c r="E1145" s="702"/>
      <c r="F1145" s="781"/>
      <c r="G1145" s="352"/>
      <c r="H1145" s="300"/>
      <c r="I1145" s="988">
        <f t="shared" si="251"/>
        <v>0</v>
      </c>
      <c r="J1145" s="914"/>
      <c r="K1145" s="988">
        <f t="shared" si="252"/>
        <v>0</v>
      </c>
      <c r="L1145" s="988">
        <f t="shared" si="253"/>
        <v>0</v>
      </c>
      <c r="M1145" s="322">
        <f t="shared" si="254"/>
        <v>0</v>
      </c>
      <c r="N1145" s="479">
        <f t="shared" si="255"/>
        <v>0</v>
      </c>
    </row>
    <row r="1146" spans="2:14" ht="22.5" customHeight="1">
      <c r="B1146" s="781"/>
      <c r="C1146" s="503" t="s">
        <v>1094</v>
      </c>
      <c r="D1146" s="614" t="s">
        <v>1138</v>
      </c>
      <c r="E1146" s="702"/>
      <c r="F1146" s="544" t="s">
        <v>35</v>
      </c>
      <c r="G1146" s="310">
        <v>1</v>
      </c>
      <c r="H1146" s="300"/>
      <c r="I1146" s="988">
        <f t="shared" si="251"/>
        <v>0</v>
      </c>
      <c r="J1146" s="914"/>
      <c r="K1146" s="988">
        <f t="shared" si="252"/>
        <v>0</v>
      </c>
      <c r="L1146" s="988">
        <f t="shared" si="253"/>
        <v>0</v>
      </c>
      <c r="M1146" s="322">
        <f t="shared" si="254"/>
        <v>0</v>
      </c>
      <c r="N1146" s="479">
        <f t="shared" si="255"/>
        <v>0</v>
      </c>
    </row>
    <row r="1147" spans="2:14" ht="22.5" customHeight="1">
      <c r="B1147" s="781"/>
      <c r="C1147" s="503" t="s">
        <v>1094</v>
      </c>
      <c r="D1147" s="614" t="s">
        <v>1139</v>
      </c>
      <c r="E1147" s="702"/>
      <c r="F1147" s="544" t="s">
        <v>35</v>
      </c>
      <c r="G1147" s="310">
        <v>1</v>
      </c>
      <c r="H1147" s="300"/>
      <c r="I1147" s="988">
        <f t="shared" si="251"/>
        <v>0</v>
      </c>
      <c r="J1147" s="914"/>
      <c r="K1147" s="988">
        <f t="shared" si="252"/>
        <v>0</v>
      </c>
      <c r="L1147" s="988">
        <f t="shared" si="253"/>
        <v>0</v>
      </c>
      <c r="M1147" s="322">
        <f t="shared" si="254"/>
        <v>0</v>
      </c>
      <c r="N1147" s="479">
        <f t="shared" si="255"/>
        <v>0</v>
      </c>
    </row>
    <row r="1148" spans="2:14" ht="22.5" customHeight="1">
      <c r="B1148" s="781"/>
      <c r="C1148" s="503" t="s">
        <v>1094</v>
      </c>
      <c r="D1148" s="614" t="s">
        <v>1102</v>
      </c>
      <c r="E1148" s="702"/>
      <c r="F1148" s="544" t="s">
        <v>35</v>
      </c>
      <c r="G1148" s="310">
        <v>2</v>
      </c>
      <c r="H1148" s="300"/>
      <c r="I1148" s="988">
        <f t="shared" si="251"/>
        <v>0</v>
      </c>
      <c r="J1148" s="914"/>
      <c r="K1148" s="988">
        <f t="shared" si="252"/>
        <v>0</v>
      </c>
      <c r="L1148" s="988">
        <f t="shared" si="253"/>
        <v>0</v>
      </c>
      <c r="M1148" s="322">
        <f t="shared" si="254"/>
        <v>0</v>
      </c>
      <c r="N1148" s="479">
        <f t="shared" si="255"/>
        <v>0</v>
      </c>
    </row>
    <row r="1149" spans="2:14" ht="22.5" customHeight="1">
      <c r="B1149" s="781"/>
      <c r="C1149" s="503" t="s">
        <v>1094</v>
      </c>
      <c r="D1149" s="614" t="s">
        <v>1106</v>
      </c>
      <c r="E1149" s="702"/>
      <c r="F1149" s="544" t="s">
        <v>35</v>
      </c>
      <c r="G1149" s="310">
        <v>3</v>
      </c>
      <c r="H1149" s="300"/>
      <c r="I1149" s="988">
        <f t="shared" si="251"/>
        <v>0</v>
      </c>
      <c r="J1149" s="914"/>
      <c r="K1149" s="988">
        <f t="shared" si="252"/>
        <v>0</v>
      </c>
      <c r="L1149" s="988">
        <f t="shared" si="253"/>
        <v>0</v>
      </c>
      <c r="M1149" s="322">
        <f t="shared" si="254"/>
        <v>0</v>
      </c>
      <c r="N1149" s="479">
        <f t="shared" si="255"/>
        <v>0</v>
      </c>
    </row>
    <row r="1150" spans="2:14" ht="22.5" customHeight="1">
      <c r="B1150" s="781"/>
      <c r="C1150" s="503" t="s">
        <v>1094</v>
      </c>
      <c r="D1150" s="614" t="s">
        <v>1123</v>
      </c>
      <c r="E1150" s="702"/>
      <c r="F1150" s="544" t="s">
        <v>35</v>
      </c>
      <c r="G1150" s="310">
        <v>1</v>
      </c>
      <c r="H1150" s="300"/>
      <c r="I1150" s="988">
        <f t="shared" si="251"/>
        <v>0</v>
      </c>
      <c r="J1150" s="914"/>
      <c r="K1150" s="988">
        <f t="shared" si="252"/>
        <v>0</v>
      </c>
      <c r="L1150" s="988">
        <f t="shared" si="253"/>
        <v>0</v>
      </c>
      <c r="M1150" s="322">
        <f t="shared" si="254"/>
        <v>0</v>
      </c>
      <c r="N1150" s="479">
        <f t="shared" si="255"/>
        <v>0</v>
      </c>
    </row>
    <row r="1151" spans="2:14" ht="22.5" customHeight="1">
      <c r="B1151" s="781">
        <v>8.4</v>
      </c>
      <c r="C1151" s="554" t="s">
        <v>1140</v>
      </c>
      <c r="D1151" s="614"/>
      <c r="E1151" s="702"/>
      <c r="F1151" s="781"/>
      <c r="G1151" s="352"/>
      <c r="H1151" s="300"/>
      <c r="I1151" s="988">
        <f t="shared" si="251"/>
        <v>0</v>
      </c>
      <c r="J1151" s="914"/>
      <c r="K1151" s="988">
        <f t="shared" si="252"/>
        <v>0</v>
      </c>
      <c r="L1151" s="988">
        <f t="shared" si="253"/>
        <v>0</v>
      </c>
      <c r="M1151" s="322">
        <f t="shared" si="254"/>
        <v>0</v>
      </c>
      <c r="N1151" s="479">
        <f t="shared" si="255"/>
        <v>0</v>
      </c>
    </row>
    <row r="1152" spans="2:14" ht="22.5" customHeight="1">
      <c r="B1152" s="781"/>
      <c r="C1152" s="503" t="s">
        <v>1094</v>
      </c>
      <c r="D1152" s="614" t="s">
        <v>1141</v>
      </c>
      <c r="E1152" s="702"/>
      <c r="F1152" s="544" t="s">
        <v>35</v>
      </c>
      <c r="G1152" s="310">
        <v>1</v>
      </c>
      <c r="H1152" s="300"/>
      <c r="I1152" s="988">
        <f t="shared" si="251"/>
        <v>0</v>
      </c>
      <c r="J1152" s="914"/>
      <c r="K1152" s="988">
        <f t="shared" si="252"/>
        <v>0</v>
      </c>
      <c r="L1152" s="988">
        <f t="shared" si="253"/>
        <v>0</v>
      </c>
      <c r="M1152" s="322">
        <f t="shared" si="254"/>
        <v>0</v>
      </c>
      <c r="N1152" s="479">
        <f t="shared" si="255"/>
        <v>0</v>
      </c>
    </row>
    <row r="1153" spans="2:14" ht="22.5" customHeight="1">
      <c r="B1153" s="781"/>
      <c r="C1153" s="503"/>
      <c r="D1153" s="614" t="s">
        <v>1142</v>
      </c>
      <c r="E1153" s="702"/>
      <c r="F1153" s="544" t="s">
        <v>35</v>
      </c>
      <c r="G1153" s="310">
        <v>1</v>
      </c>
      <c r="H1153" s="300"/>
      <c r="I1153" s="988">
        <f t="shared" si="251"/>
        <v>0</v>
      </c>
      <c r="J1153" s="914"/>
      <c r="K1153" s="988">
        <f t="shared" si="252"/>
        <v>0</v>
      </c>
      <c r="L1153" s="988">
        <f t="shared" si="253"/>
        <v>0</v>
      </c>
      <c r="M1153" s="322">
        <f t="shared" si="254"/>
        <v>0</v>
      </c>
      <c r="N1153" s="479">
        <f t="shared" si="255"/>
        <v>0</v>
      </c>
    </row>
    <row r="1154" spans="2:14" ht="22.5" customHeight="1">
      <c r="B1154" s="781"/>
      <c r="C1154" s="503" t="s">
        <v>1094</v>
      </c>
      <c r="D1154" s="614" t="s">
        <v>1143</v>
      </c>
      <c r="E1154" s="702"/>
      <c r="F1154" s="544" t="s">
        <v>35</v>
      </c>
      <c r="G1154" s="310">
        <v>1</v>
      </c>
      <c r="H1154" s="300"/>
      <c r="I1154" s="988">
        <f t="shared" si="251"/>
        <v>0</v>
      </c>
      <c r="J1154" s="914"/>
      <c r="K1154" s="988">
        <f t="shared" si="252"/>
        <v>0</v>
      </c>
      <c r="L1154" s="988">
        <f t="shared" si="253"/>
        <v>0</v>
      </c>
      <c r="M1154" s="322">
        <f t="shared" si="254"/>
        <v>0</v>
      </c>
      <c r="N1154" s="479">
        <f t="shared" si="255"/>
        <v>0</v>
      </c>
    </row>
    <row r="1155" spans="2:14" ht="22.5" customHeight="1">
      <c r="B1155" s="781"/>
      <c r="C1155" s="503"/>
      <c r="D1155" s="614" t="s">
        <v>1142</v>
      </c>
      <c r="E1155" s="702"/>
      <c r="F1155" s="544" t="s">
        <v>35</v>
      </c>
      <c r="G1155" s="310">
        <v>1</v>
      </c>
      <c r="H1155" s="300"/>
      <c r="I1155" s="988">
        <f t="shared" si="251"/>
        <v>0</v>
      </c>
      <c r="J1155" s="914"/>
      <c r="K1155" s="988">
        <f t="shared" si="252"/>
        <v>0</v>
      </c>
      <c r="L1155" s="988">
        <f t="shared" si="253"/>
        <v>0</v>
      </c>
      <c r="M1155" s="322">
        <f t="shared" si="254"/>
        <v>0</v>
      </c>
      <c r="N1155" s="479">
        <f t="shared" si="255"/>
        <v>0</v>
      </c>
    </row>
    <row r="1156" spans="2:14" ht="22.5" customHeight="1">
      <c r="B1156" s="781"/>
      <c r="C1156" s="503" t="s">
        <v>1094</v>
      </c>
      <c r="D1156" s="614" t="s">
        <v>1144</v>
      </c>
      <c r="E1156" s="702"/>
      <c r="F1156" s="544" t="s">
        <v>35</v>
      </c>
      <c r="G1156" s="310">
        <v>2</v>
      </c>
      <c r="H1156" s="300"/>
      <c r="I1156" s="988">
        <f t="shared" si="251"/>
        <v>0</v>
      </c>
      <c r="J1156" s="914"/>
      <c r="K1156" s="988">
        <f t="shared" si="252"/>
        <v>0</v>
      </c>
      <c r="L1156" s="988">
        <f t="shared" si="253"/>
        <v>0</v>
      </c>
      <c r="M1156" s="322">
        <f t="shared" si="254"/>
        <v>0</v>
      </c>
      <c r="N1156" s="479">
        <f t="shared" si="255"/>
        <v>0</v>
      </c>
    </row>
    <row r="1157" spans="2:14" ht="22.5" customHeight="1">
      <c r="B1157" s="781"/>
      <c r="C1157" s="503"/>
      <c r="D1157" s="614" t="s">
        <v>1142</v>
      </c>
      <c r="E1157" s="702"/>
      <c r="F1157" s="544" t="s">
        <v>35</v>
      </c>
      <c r="G1157" s="310">
        <v>2</v>
      </c>
      <c r="H1157" s="300"/>
      <c r="I1157" s="988">
        <f t="shared" si="251"/>
        <v>0</v>
      </c>
      <c r="J1157" s="914"/>
      <c r="K1157" s="988">
        <f t="shared" si="252"/>
        <v>0</v>
      </c>
      <c r="L1157" s="988">
        <f t="shared" si="253"/>
        <v>0</v>
      </c>
      <c r="M1157" s="322">
        <f t="shared" si="254"/>
        <v>0</v>
      </c>
      <c r="N1157" s="479">
        <f t="shared" si="255"/>
        <v>0</v>
      </c>
    </row>
    <row r="1158" spans="2:14" ht="22.5" customHeight="1">
      <c r="B1158" s="781"/>
      <c r="C1158" s="503" t="s">
        <v>1094</v>
      </c>
      <c r="D1158" s="614" t="s">
        <v>1145</v>
      </c>
      <c r="E1158" s="702"/>
      <c r="F1158" s="544" t="s">
        <v>35</v>
      </c>
      <c r="G1158" s="310">
        <v>1</v>
      </c>
      <c r="H1158" s="300"/>
      <c r="I1158" s="988">
        <f t="shared" si="251"/>
        <v>0</v>
      </c>
      <c r="J1158" s="914"/>
      <c r="K1158" s="988">
        <f t="shared" si="252"/>
        <v>0</v>
      </c>
      <c r="L1158" s="988">
        <f t="shared" si="253"/>
        <v>0</v>
      </c>
      <c r="M1158" s="322">
        <f t="shared" si="254"/>
        <v>0</v>
      </c>
      <c r="N1158" s="479">
        <f t="shared" si="255"/>
        <v>0</v>
      </c>
    </row>
    <row r="1159" spans="2:14" ht="22.5" customHeight="1">
      <c r="B1159" s="781"/>
      <c r="C1159" s="503"/>
      <c r="D1159" s="614" t="s">
        <v>1142</v>
      </c>
      <c r="E1159" s="702"/>
      <c r="F1159" s="544" t="s">
        <v>35</v>
      </c>
      <c r="G1159" s="310">
        <v>1</v>
      </c>
      <c r="H1159" s="300"/>
      <c r="I1159" s="988">
        <f t="shared" si="251"/>
        <v>0</v>
      </c>
      <c r="J1159" s="914"/>
      <c r="K1159" s="988">
        <f t="shared" si="252"/>
        <v>0</v>
      </c>
      <c r="L1159" s="988">
        <f t="shared" si="253"/>
        <v>0</v>
      </c>
      <c r="M1159" s="322">
        <f t="shared" si="254"/>
        <v>0</v>
      </c>
      <c r="N1159" s="479">
        <f t="shared" si="255"/>
        <v>0</v>
      </c>
    </row>
    <row r="1160" spans="2:14" ht="22.5" customHeight="1">
      <c r="B1160" s="781"/>
      <c r="C1160" s="503" t="s">
        <v>1094</v>
      </c>
      <c r="D1160" s="614" t="s">
        <v>1146</v>
      </c>
      <c r="E1160" s="702"/>
      <c r="F1160" s="544" t="s">
        <v>35</v>
      </c>
      <c r="G1160" s="310">
        <v>1</v>
      </c>
      <c r="H1160" s="300"/>
      <c r="I1160" s="988">
        <f t="shared" si="251"/>
        <v>0</v>
      </c>
      <c r="J1160" s="914"/>
      <c r="K1160" s="988">
        <f t="shared" si="252"/>
        <v>0</v>
      </c>
      <c r="L1160" s="988">
        <f t="shared" si="253"/>
        <v>0</v>
      </c>
      <c r="M1160" s="322">
        <f t="shared" si="254"/>
        <v>0</v>
      </c>
      <c r="N1160" s="479">
        <f t="shared" si="255"/>
        <v>0</v>
      </c>
    </row>
    <row r="1161" spans="2:14" ht="22.5" customHeight="1">
      <c r="B1161" s="781"/>
      <c r="C1161" s="503"/>
      <c r="D1161" s="614" t="s">
        <v>1142</v>
      </c>
      <c r="E1161" s="702"/>
      <c r="F1161" s="544" t="s">
        <v>35</v>
      </c>
      <c r="G1161" s="310">
        <v>1</v>
      </c>
      <c r="H1161" s="300"/>
      <c r="I1161" s="988">
        <f t="shared" si="251"/>
        <v>0</v>
      </c>
      <c r="J1161" s="914"/>
      <c r="K1161" s="988">
        <f t="shared" si="252"/>
        <v>0</v>
      </c>
      <c r="L1161" s="988">
        <f t="shared" si="253"/>
        <v>0</v>
      </c>
      <c r="M1161" s="322">
        <f t="shared" si="254"/>
        <v>0</v>
      </c>
      <c r="N1161" s="479">
        <f t="shared" si="255"/>
        <v>0</v>
      </c>
    </row>
    <row r="1162" spans="2:14" ht="22.5" customHeight="1">
      <c r="B1162" s="781"/>
      <c r="C1162" s="503" t="s">
        <v>1094</v>
      </c>
      <c r="D1162" s="614" t="s">
        <v>1147</v>
      </c>
      <c r="E1162" s="702"/>
      <c r="F1162" s="544" t="s">
        <v>35</v>
      </c>
      <c r="G1162" s="310">
        <v>1</v>
      </c>
      <c r="H1162" s="300"/>
      <c r="I1162" s="988">
        <f t="shared" si="251"/>
        <v>0</v>
      </c>
      <c r="J1162" s="914"/>
      <c r="K1162" s="988">
        <f t="shared" si="252"/>
        <v>0</v>
      </c>
      <c r="L1162" s="988">
        <f t="shared" si="253"/>
        <v>0</v>
      </c>
      <c r="M1162" s="322">
        <f t="shared" si="254"/>
        <v>0</v>
      </c>
      <c r="N1162" s="479">
        <f t="shared" si="255"/>
        <v>0</v>
      </c>
    </row>
    <row r="1163" spans="2:14" ht="22.5" customHeight="1">
      <c r="B1163" s="781"/>
      <c r="C1163" s="503"/>
      <c r="D1163" s="614" t="s">
        <v>1142</v>
      </c>
      <c r="E1163" s="702"/>
      <c r="F1163" s="544" t="s">
        <v>35</v>
      </c>
      <c r="G1163" s="310">
        <v>1</v>
      </c>
      <c r="H1163" s="300"/>
      <c r="I1163" s="988">
        <f t="shared" si="251"/>
        <v>0</v>
      </c>
      <c r="J1163" s="914"/>
      <c r="K1163" s="988">
        <f t="shared" si="252"/>
        <v>0</v>
      </c>
      <c r="L1163" s="988">
        <f t="shared" si="253"/>
        <v>0</v>
      </c>
      <c r="M1163" s="322">
        <f t="shared" si="254"/>
        <v>0</v>
      </c>
      <c r="N1163" s="479">
        <f t="shared" si="255"/>
        <v>0</v>
      </c>
    </row>
    <row r="1164" spans="2:14" ht="22.5" customHeight="1">
      <c r="B1164" s="781"/>
      <c r="C1164" s="503" t="s">
        <v>1094</v>
      </c>
      <c r="D1164" s="614" t="s">
        <v>1148</v>
      </c>
      <c r="E1164" s="702"/>
      <c r="F1164" s="544" t="s">
        <v>35</v>
      </c>
      <c r="G1164" s="310">
        <v>2</v>
      </c>
      <c r="H1164" s="300"/>
      <c r="I1164" s="988">
        <f t="shared" si="251"/>
        <v>0</v>
      </c>
      <c r="J1164" s="914"/>
      <c r="K1164" s="988">
        <f t="shared" si="252"/>
        <v>0</v>
      </c>
      <c r="L1164" s="988">
        <f t="shared" si="253"/>
        <v>0</v>
      </c>
      <c r="M1164" s="322">
        <f t="shared" si="254"/>
        <v>0</v>
      </c>
      <c r="N1164" s="479">
        <f t="shared" si="255"/>
        <v>0</v>
      </c>
    </row>
    <row r="1165" spans="2:14" ht="22.5" customHeight="1">
      <c r="B1165" s="781"/>
      <c r="C1165" s="503"/>
      <c r="D1165" s="614" t="s">
        <v>1142</v>
      </c>
      <c r="E1165" s="702"/>
      <c r="F1165" s="544" t="s">
        <v>35</v>
      </c>
      <c r="G1165" s="310">
        <v>2</v>
      </c>
      <c r="H1165" s="300"/>
      <c r="I1165" s="988">
        <f t="shared" si="251"/>
        <v>0</v>
      </c>
      <c r="J1165" s="914"/>
      <c r="K1165" s="988">
        <f t="shared" si="252"/>
        <v>0</v>
      </c>
      <c r="L1165" s="988">
        <f t="shared" si="253"/>
        <v>0</v>
      </c>
      <c r="M1165" s="322">
        <f t="shared" si="254"/>
        <v>0</v>
      </c>
      <c r="N1165" s="479">
        <f t="shared" si="255"/>
        <v>0</v>
      </c>
    </row>
    <row r="1166" spans="2:14" ht="22.5" customHeight="1">
      <c r="B1166" s="781"/>
      <c r="C1166" s="503" t="s">
        <v>1094</v>
      </c>
      <c r="D1166" s="614" t="s">
        <v>1126</v>
      </c>
      <c r="E1166" s="702"/>
      <c r="F1166" s="544" t="s">
        <v>35</v>
      </c>
      <c r="G1166" s="310">
        <v>1</v>
      </c>
      <c r="H1166" s="300"/>
      <c r="I1166" s="988">
        <f t="shared" si="251"/>
        <v>0</v>
      </c>
      <c r="J1166" s="914"/>
      <c r="K1166" s="988">
        <f t="shared" si="252"/>
        <v>0</v>
      </c>
      <c r="L1166" s="988">
        <f t="shared" si="253"/>
        <v>0</v>
      </c>
      <c r="M1166" s="322">
        <f t="shared" si="254"/>
        <v>0</v>
      </c>
      <c r="N1166" s="479">
        <f t="shared" si="255"/>
        <v>0</v>
      </c>
    </row>
    <row r="1167" spans="2:14" ht="22.5" customHeight="1">
      <c r="B1167" s="781"/>
      <c r="C1167" s="503"/>
      <c r="D1167" s="614" t="s">
        <v>1142</v>
      </c>
      <c r="E1167" s="702"/>
      <c r="F1167" s="544" t="s">
        <v>35</v>
      </c>
      <c r="G1167" s="310">
        <v>1</v>
      </c>
      <c r="H1167" s="300"/>
      <c r="I1167" s="988">
        <f t="shared" si="251"/>
        <v>0</v>
      </c>
      <c r="J1167" s="914"/>
      <c r="K1167" s="988">
        <f t="shared" si="252"/>
        <v>0</v>
      </c>
      <c r="L1167" s="988">
        <f t="shared" si="253"/>
        <v>0</v>
      </c>
      <c r="M1167" s="322">
        <f t="shared" si="254"/>
        <v>0</v>
      </c>
      <c r="N1167" s="479">
        <f t="shared" si="255"/>
        <v>0</v>
      </c>
    </row>
    <row r="1168" spans="2:14" ht="22.5" customHeight="1">
      <c r="B1168" s="781">
        <v>8.5</v>
      </c>
      <c r="C1168" s="554" t="s">
        <v>1149</v>
      </c>
      <c r="D1168" s="614"/>
      <c r="E1168" s="702"/>
      <c r="F1168" s="781"/>
      <c r="G1168" s="352"/>
      <c r="H1168" s="300"/>
      <c r="I1168" s="988">
        <f t="shared" si="251"/>
        <v>0</v>
      </c>
      <c r="J1168" s="914"/>
      <c r="K1168" s="988">
        <f t="shared" si="252"/>
        <v>0</v>
      </c>
      <c r="L1168" s="988">
        <f t="shared" si="253"/>
        <v>0</v>
      </c>
      <c r="M1168" s="322">
        <f t="shared" si="254"/>
        <v>0</v>
      </c>
      <c r="N1168" s="479">
        <f t="shared" si="255"/>
        <v>0</v>
      </c>
    </row>
    <row r="1169" spans="2:14" ht="22.5" customHeight="1">
      <c r="B1169" s="781"/>
      <c r="C1169" s="503" t="s">
        <v>1094</v>
      </c>
      <c r="D1169" s="614" t="s">
        <v>1150</v>
      </c>
      <c r="E1169" s="702"/>
      <c r="F1169" s="544" t="s">
        <v>35</v>
      </c>
      <c r="G1169" s="310">
        <v>1</v>
      </c>
      <c r="H1169" s="300"/>
      <c r="I1169" s="988">
        <f t="shared" si="251"/>
        <v>0</v>
      </c>
      <c r="J1169" s="914"/>
      <c r="K1169" s="988">
        <f t="shared" si="252"/>
        <v>0</v>
      </c>
      <c r="L1169" s="988">
        <f t="shared" si="253"/>
        <v>0</v>
      </c>
      <c r="M1169" s="322">
        <f t="shared" si="254"/>
        <v>0</v>
      </c>
      <c r="N1169" s="479">
        <f t="shared" si="255"/>
        <v>0</v>
      </c>
    </row>
    <row r="1170" spans="2:14" ht="22.5" customHeight="1">
      <c r="B1170" s="781"/>
      <c r="C1170" s="503" t="s">
        <v>1094</v>
      </c>
      <c r="D1170" s="614" t="s">
        <v>1151</v>
      </c>
      <c r="E1170" s="702"/>
      <c r="F1170" s="544" t="s">
        <v>35</v>
      </c>
      <c r="G1170" s="310">
        <v>1</v>
      </c>
      <c r="H1170" s="300"/>
      <c r="I1170" s="988">
        <f t="shared" si="251"/>
        <v>0</v>
      </c>
      <c r="J1170" s="914"/>
      <c r="K1170" s="988">
        <f t="shared" si="252"/>
        <v>0</v>
      </c>
      <c r="L1170" s="988">
        <f t="shared" si="253"/>
        <v>0</v>
      </c>
      <c r="M1170" s="322">
        <f t="shared" si="254"/>
        <v>0</v>
      </c>
      <c r="N1170" s="479">
        <f t="shared" si="255"/>
        <v>0</v>
      </c>
    </row>
    <row r="1171" spans="2:14" ht="22.5" customHeight="1">
      <c r="B1171" s="781"/>
      <c r="C1171" s="503" t="s">
        <v>1094</v>
      </c>
      <c r="D1171" s="614" t="s">
        <v>1152</v>
      </c>
      <c r="E1171" s="702"/>
      <c r="F1171" s="544" t="s">
        <v>35</v>
      </c>
      <c r="G1171" s="310">
        <v>1</v>
      </c>
      <c r="H1171" s="300"/>
      <c r="I1171" s="988">
        <f t="shared" si="251"/>
        <v>0</v>
      </c>
      <c r="J1171" s="914"/>
      <c r="K1171" s="988">
        <f t="shared" si="252"/>
        <v>0</v>
      </c>
      <c r="L1171" s="988">
        <f t="shared" si="253"/>
        <v>0</v>
      </c>
      <c r="M1171" s="322">
        <f t="shared" si="254"/>
        <v>0</v>
      </c>
      <c r="N1171" s="479">
        <f t="shared" si="255"/>
        <v>0</v>
      </c>
    </row>
    <row r="1172" spans="2:14" ht="22.5" customHeight="1">
      <c r="B1172" s="781"/>
      <c r="C1172" s="503" t="s">
        <v>1094</v>
      </c>
      <c r="D1172" s="614" t="s">
        <v>1153</v>
      </c>
      <c r="E1172" s="702"/>
      <c r="F1172" s="544" t="s">
        <v>35</v>
      </c>
      <c r="G1172" s="310">
        <v>1</v>
      </c>
      <c r="H1172" s="300"/>
      <c r="I1172" s="988">
        <f t="shared" si="251"/>
        <v>0</v>
      </c>
      <c r="J1172" s="914"/>
      <c r="K1172" s="988">
        <f t="shared" si="252"/>
        <v>0</v>
      </c>
      <c r="L1172" s="988">
        <f t="shared" si="253"/>
        <v>0</v>
      </c>
      <c r="M1172" s="322">
        <f t="shared" si="254"/>
        <v>0</v>
      </c>
      <c r="N1172" s="479">
        <f t="shared" si="255"/>
        <v>0</v>
      </c>
    </row>
    <row r="1173" spans="2:14" ht="22.5" customHeight="1">
      <c r="B1173" s="781"/>
      <c r="C1173" s="503" t="s">
        <v>1094</v>
      </c>
      <c r="D1173" s="614" t="s">
        <v>1154</v>
      </c>
      <c r="E1173" s="702"/>
      <c r="F1173" s="544" t="s">
        <v>35</v>
      </c>
      <c r="G1173" s="310">
        <v>1</v>
      </c>
      <c r="H1173" s="300"/>
      <c r="I1173" s="988">
        <f t="shared" si="251"/>
        <v>0</v>
      </c>
      <c r="J1173" s="914"/>
      <c r="K1173" s="988">
        <f t="shared" si="252"/>
        <v>0</v>
      </c>
      <c r="L1173" s="988">
        <f t="shared" si="253"/>
        <v>0</v>
      </c>
      <c r="M1173" s="322">
        <f t="shared" si="254"/>
        <v>0</v>
      </c>
      <c r="N1173" s="479">
        <f t="shared" si="255"/>
        <v>0</v>
      </c>
    </row>
    <row r="1174" spans="2:14" ht="22.5" customHeight="1">
      <c r="B1174" s="781"/>
      <c r="C1174" s="503" t="s">
        <v>1094</v>
      </c>
      <c r="D1174" s="614" t="s">
        <v>1155</v>
      </c>
      <c r="E1174" s="702"/>
      <c r="F1174" s="544" t="s">
        <v>35</v>
      </c>
      <c r="G1174" s="310">
        <v>1</v>
      </c>
      <c r="H1174" s="300"/>
      <c r="I1174" s="988">
        <f t="shared" si="251"/>
        <v>0</v>
      </c>
      <c r="J1174" s="914"/>
      <c r="K1174" s="988">
        <f t="shared" si="252"/>
        <v>0</v>
      </c>
      <c r="L1174" s="988">
        <f t="shared" si="253"/>
        <v>0</v>
      </c>
      <c r="M1174" s="322">
        <f t="shared" si="254"/>
        <v>0</v>
      </c>
      <c r="N1174" s="479">
        <f t="shared" si="255"/>
        <v>0</v>
      </c>
    </row>
    <row r="1175" spans="2:14" ht="22.5" customHeight="1">
      <c r="B1175" s="781"/>
      <c r="C1175" s="503" t="s">
        <v>1094</v>
      </c>
      <c r="D1175" s="614" t="s">
        <v>1156</v>
      </c>
      <c r="E1175" s="702"/>
      <c r="F1175" s="544" t="s">
        <v>35</v>
      </c>
      <c r="G1175" s="310">
        <v>1</v>
      </c>
      <c r="H1175" s="300"/>
      <c r="I1175" s="988">
        <f t="shared" si="251"/>
        <v>0</v>
      </c>
      <c r="J1175" s="914"/>
      <c r="K1175" s="988">
        <f t="shared" si="252"/>
        <v>0</v>
      </c>
      <c r="L1175" s="988">
        <f t="shared" si="253"/>
        <v>0</v>
      </c>
      <c r="M1175" s="322">
        <f t="shared" si="254"/>
        <v>0</v>
      </c>
      <c r="N1175" s="479">
        <f t="shared" si="255"/>
        <v>0</v>
      </c>
    </row>
    <row r="1176" spans="2:14" ht="22.5" customHeight="1">
      <c r="B1176" s="781"/>
      <c r="C1176" s="503" t="s">
        <v>1094</v>
      </c>
      <c r="D1176" s="614" t="s">
        <v>1157</v>
      </c>
      <c r="E1176" s="702"/>
      <c r="F1176" s="544" t="s">
        <v>35</v>
      </c>
      <c r="G1176" s="310">
        <v>1</v>
      </c>
      <c r="H1176" s="300"/>
      <c r="I1176" s="988">
        <f t="shared" si="251"/>
        <v>0</v>
      </c>
      <c r="J1176" s="914"/>
      <c r="K1176" s="988">
        <f t="shared" si="252"/>
        <v>0</v>
      </c>
      <c r="L1176" s="988">
        <f t="shared" si="253"/>
        <v>0</v>
      </c>
      <c r="M1176" s="322">
        <f t="shared" si="254"/>
        <v>0</v>
      </c>
      <c r="N1176" s="479">
        <f t="shared" si="255"/>
        <v>0</v>
      </c>
    </row>
    <row r="1177" spans="2:14" ht="22.5" customHeight="1">
      <c r="B1177" s="781"/>
      <c r="C1177" s="503" t="s">
        <v>1094</v>
      </c>
      <c r="D1177" s="614" t="s">
        <v>1158</v>
      </c>
      <c r="E1177" s="702"/>
      <c r="F1177" s="544" t="s">
        <v>35</v>
      </c>
      <c r="G1177" s="310">
        <v>1</v>
      </c>
      <c r="H1177" s="300"/>
      <c r="I1177" s="988">
        <f t="shared" si="251"/>
        <v>0</v>
      </c>
      <c r="J1177" s="914"/>
      <c r="K1177" s="988">
        <f t="shared" si="252"/>
        <v>0</v>
      </c>
      <c r="L1177" s="988">
        <f t="shared" si="253"/>
        <v>0</v>
      </c>
      <c r="M1177" s="322">
        <f t="shared" si="254"/>
        <v>0</v>
      </c>
      <c r="N1177" s="479">
        <f t="shared" si="255"/>
        <v>0</v>
      </c>
    </row>
    <row r="1178" spans="2:14" ht="22.5" customHeight="1">
      <c r="B1178" s="781"/>
      <c r="C1178" s="503" t="s">
        <v>1094</v>
      </c>
      <c r="D1178" s="614" t="s">
        <v>1159</v>
      </c>
      <c r="E1178" s="702"/>
      <c r="F1178" s="544" t="s">
        <v>35</v>
      </c>
      <c r="G1178" s="310">
        <v>1</v>
      </c>
      <c r="H1178" s="300"/>
      <c r="I1178" s="988">
        <f t="shared" si="251"/>
        <v>0</v>
      </c>
      <c r="J1178" s="914"/>
      <c r="K1178" s="988">
        <f t="shared" si="252"/>
        <v>0</v>
      </c>
      <c r="L1178" s="988">
        <f t="shared" si="253"/>
        <v>0</v>
      </c>
      <c r="M1178" s="322">
        <f t="shared" si="254"/>
        <v>0</v>
      </c>
      <c r="N1178" s="479">
        <f t="shared" si="255"/>
        <v>0</v>
      </c>
    </row>
    <row r="1179" spans="2:14" ht="22.5" customHeight="1">
      <c r="B1179" s="781"/>
      <c r="C1179" s="503" t="s">
        <v>1094</v>
      </c>
      <c r="D1179" s="614" t="s">
        <v>1106</v>
      </c>
      <c r="E1179" s="702"/>
      <c r="F1179" s="544" t="s">
        <v>35</v>
      </c>
      <c r="G1179" s="310">
        <v>2</v>
      </c>
      <c r="H1179" s="300"/>
      <c r="I1179" s="988">
        <f t="shared" si="251"/>
        <v>0</v>
      </c>
      <c r="J1179" s="914"/>
      <c r="K1179" s="988">
        <f t="shared" si="252"/>
        <v>0</v>
      </c>
      <c r="L1179" s="988">
        <f t="shared" si="253"/>
        <v>0</v>
      </c>
      <c r="M1179" s="322">
        <f t="shared" si="254"/>
        <v>0</v>
      </c>
      <c r="N1179" s="479">
        <f t="shared" si="255"/>
        <v>0</v>
      </c>
    </row>
    <row r="1180" spans="2:14" ht="22.5" customHeight="1">
      <c r="B1180" s="781"/>
      <c r="C1180" s="503" t="s">
        <v>1094</v>
      </c>
      <c r="D1180" s="614" t="s">
        <v>1107</v>
      </c>
      <c r="E1180" s="702"/>
      <c r="F1180" s="544" t="s">
        <v>35</v>
      </c>
      <c r="G1180" s="310">
        <v>1</v>
      </c>
      <c r="H1180" s="300"/>
      <c r="I1180" s="988">
        <f t="shared" si="251"/>
        <v>0</v>
      </c>
      <c r="J1180" s="914"/>
      <c r="K1180" s="988">
        <f t="shared" si="252"/>
        <v>0</v>
      </c>
      <c r="L1180" s="988">
        <f t="shared" si="253"/>
        <v>0</v>
      </c>
      <c r="M1180" s="322">
        <f t="shared" si="254"/>
        <v>0</v>
      </c>
      <c r="N1180" s="479">
        <f t="shared" si="255"/>
        <v>0</v>
      </c>
    </row>
    <row r="1181" spans="2:14" ht="22.5" customHeight="1">
      <c r="B1181" s="781"/>
      <c r="C1181" s="503" t="s">
        <v>1094</v>
      </c>
      <c r="D1181" s="614" t="s">
        <v>1160</v>
      </c>
      <c r="E1181" s="702"/>
      <c r="F1181" s="544" t="s">
        <v>35</v>
      </c>
      <c r="G1181" s="310">
        <v>2</v>
      </c>
      <c r="H1181" s="300"/>
      <c r="I1181" s="988">
        <f t="shared" si="251"/>
        <v>0</v>
      </c>
      <c r="J1181" s="914"/>
      <c r="K1181" s="988">
        <f t="shared" si="252"/>
        <v>0</v>
      </c>
      <c r="L1181" s="988">
        <f t="shared" si="253"/>
        <v>0</v>
      </c>
      <c r="M1181" s="322">
        <f t="shared" si="254"/>
        <v>0</v>
      </c>
      <c r="N1181" s="479">
        <f t="shared" si="255"/>
        <v>0</v>
      </c>
    </row>
    <row r="1182" spans="2:14" ht="22.5" customHeight="1">
      <c r="B1182" s="781"/>
      <c r="C1182" s="503" t="s">
        <v>1094</v>
      </c>
      <c r="D1182" s="614" t="s">
        <v>1161</v>
      </c>
      <c r="E1182" s="702"/>
      <c r="F1182" s="544" t="s">
        <v>35</v>
      </c>
      <c r="G1182" s="310">
        <v>1</v>
      </c>
      <c r="H1182" s="300"/>
      <c r="I1182" s="988">
        <f t="shared" si="251"/>
        <v>0</v>
      </c>
      <c r="J1182" s="914"/>
      <c r="K1182" s="988">
        <f t="shared" si="252"/>
        <v>0</v>
      </c>
      <c r="L1182" s="988">
        <f t="shared" si="253"/>
        <v>0</v>
      </c>
      <c r="M1182" s="322">
        <f t="shared" si="254"/>
        <v>0</v>
      </c>
      <c r="N1182" s="479">
        <f t="shared" si="255"/>
        <v>0</v>
      </c>
    </row>
    <row r="1183" spans="2:14" ht="22.5" customHeight="1">
      <c r="B1183" s="781"/>
      <c r="C1183" s="503" t="s">
        <v>1094</v>
      </c>
      <c r="D1183" s="614" t="s">
        <v>1162</v>
      </c>
      <c r="E1183" s="702"/>
      <c r="F1183" s="544" t="s">
        <v>35</v>
      </c>
      <c r="G1183" s="310">
        <v>1</v>
      </c>
      <c r="H1183" s="300"/>
      <c r="I1183" s="988">
        <f t="shared" si="251"/>
        <v>0</v>
      </c>
      <c r="J1183" s="914"/>
      <c r="K1183" s="988">
        <f t="shared" si="252"/>
        <v>0</v>
      </c>
      <c r="L1183" s="988">
        <f t="shared" si="253"/>
        <v>0</v>
      </c>
      <c r="M1183" s="322">
        <f t="shared" si="254"/>
        <v>0</v>
      </c>
      <c r="N1183" s="479">
        <f t="shared" si="255"/>
        <v>0</v>
      </c>
    </row>
    <row r="1184" spans="2:14" ht="22.5" customHeight="1">
      <c r="B1184" s="781"/>
      <c r="C1184" s="503" t="s">
        <v>1094</v>
      </c>
      <c r="D1184" s="614" t="s">
        <v>1115</v>
      </c>
      <c r="E1184" s="702"/>
      <c r="F1184" s="544" t="s">
        <v>35</v>
      </c>
      <c r="G1184" s="310">
        <v>1</v>
      </c>
      <c r="H1184" s="300"/>
      <c r="I1184" s="988">
        <f t="shared" si="251"/>
        <v>0</v>
      </c>
      <c r="J1184" s="914"/>
      <c r="K1184" s="988">
        <f t="shared" si="252"/>
        <v>0</v>
      </c>
      <c r="L1184" s="988">
        <f t="shared" si="253"/>
        <v>0</v>
      </c>
      <c r="M1184" s="322">
        <f t="shared" si="254"/>
        <v>0</v>
      </c>
      <c r="N1184" s="479">
        <f t="shared" si="255"/>
        <v>0</v>
      </c>
    </row>
    <row r="1185" spans="2:14" ht="22.5" customHeight="1">
      <c r="B1185" s="781"/>
      <c r="C1185" s="503" t="s">
        <v>1094</v>
      </c>
      <c r="D1185" s="614" t="s">
        <v>1163</v>
      </c>
      <c r="E1185" s="702"/>
      <c r="F1185" s="544" t="s">
        <v>35</v>
      </c>
      <c r="G1185" s="310">
        <v>1</v>
      </c>
      <c r="H1185" s="300"/>
      <c r="I1185" s="988">
        <f t="shared" si="251"/>
        <v>0</v>
      </c>
      <c r="J1185" s="914"/>
      <c r="K1185" s="988">
        <f t="shared" si="252"/>
        <v>0</v>
      </c>
      <c r="L1185" s="988">
        <f t="shared" si="253"/>
        <v>0</v>
      </c>
      <c r="M1185" s="322">
        <f t="shared" si="254"/>
        <v>0</v>
      </c>
      <c r="N1185" s="479">
        <f t="shared" si="255"/>
        <v>0</v>
      </c>
    </row>
    <row r="1186" spans="2:14" ht="22.5" customHeight="1">
      <c r="B1186" s="781"/>
      <c r="C1186" s="503" t="s">
        <v>1094</v>
      </c>
      <c r="D1186" s="614" t="s">
        <v>1164</v>
      </c>
      <c r="E1186" s="702"/>
      <c r="F1186" s="544" t="s">
        <v>35</v>
      </c>
      <c r="G1186" s="310">
        <v>1</v>
      </c>
      <c r="H1186" s="300"/>
      <c r="I1186" s="988">
        <f t="shared" si="251"/>
        <v>0</v>
      </c>
      <c r="J1186" s="914"/>
      <c r="K1186" s="988">
        <f t="shared" si="252"/>
        <v>0</v>
      </c>
      <c r="L1186" s="988">
        <f t="shared" si="253"/>
        <v>0</v>
      </c>
      <c r="M1186" s="322">
        <f t="shared" si="254"/>
        <v>0</v>
      </c>
      <c r="N1186" s="479">
        <f t="shared" si="255"/>
        <v>0</v>
      </c>
    </row>
    <row r="1187" spans="2:14" ht="22.5" customHeight="1">
      <c r="B1187" s="544"/>
      <c r="C1187" s="554"/>
      <c r="D1187" s="758"/>
      <c r="E1187" s="689"/>
      <c r="F1187" s="567"/>
      <c r="G1187" s="330"/>
      <c r="H1187" s="268"/>
      <c r="I1187" s="905"/>
      <c r="J1187" s="978"/>
      <c r="K1187" s="905"/>
      <c r="L1187" s="905"/>
      <c r="M1187" s="761"/>
      <c r="N1187" s="332"/>
    </row>
    <row r="1188" spans="2:14" ht="22.5" customHeight="1">
      <c r="B1188" s="790"/>
      <c r="C1188" s="1092" t="s">
        <v>166</v>
      </c>
      <c r="D1188" s="1093"/>
      <c r="E1188" s="1094"/>
      <c r="F1188" s="791"/>
      <c r="G1188" s="792"/>
      <c r="H1188" s="792"/>
      <c r="I1188" s="958">
        <f>SUM(I881:I1187)</f>
        <v>0</v>
      </c>
      <c r="J1188" s="959"/>
      <c r="K1188" s="958">
        <f>SUM(K881:K1187)</f>
        <v>0</v>
      </c>
      <c r="L1188" s="958">
        <f>SUM(L881:L1187)</f>
        <v>0</v>
      </c>
      <c r="M1188" s="511">
        <f>SUM(I1188+K1188)</f>
        <v>0</v>
      </c>
      <c r="N1188" s="512">
        <f>SUM(N881:N1187)</f>
        <v>0</v>
      </c>
    </row>
    <row r="1189" spans="2:14" ht="22.5" customHeight="1">
      <c r="B1189" s="790"/>
      <c r="C1189" s="793"/>
      <c r="D1189" s="793"/>
      <c r="E1189" s="793"/>
      <c r="F1189" s="794"/>
      <c r="G1189" s="795"/>
      <c r="H1189" s="795"/>
      <c r="I1189" s="958"/>
      <c r="J1189" s="959"/>
      <c r="K1189" s="958"/>
      <c r="L1189" s="958"/>
      <c r="M1189" s="611"/>
      <c r="N1189" s="512"/>
    </row>
    <row r="1190" spans="2:14" ht="22.5" customHeight="1">
      <c r="B1190" s="790"/>
      <c r="C1190" s="796" t="s">
        <v>167</v>
      </c>
      <c r="D1190" s="797"/>
      <c r="E1190" s="798"/>
      <c r="F1190" s="799"/>
      <c r="G1190" s="800"/>
      <c r="H1190" s="801"/>
      <c r="I1190" s="997"/>
      <c r="J1190" s="998"/>
      <c r="K1190" s="916"/>
      <c r="L1190" s="997"/>
      <c r="M1190" s="543"/>
      <c r="N1190" s="465"/>
    </row>
    <row r="1191" spans="2:14" ht="22.5" customHeight="1">
      <c r="B1191" s="790"/>
      <c r="C1191" s="796" t="s">
        <v>808</v>
      </c>
      <c r="D1191" s="797"/>
      <c r="E1191" s="798"/>
      <c r="F1191" s="799"/>
      <c r="G1191" s="800"/>
      <c r="H1191" s="801"/>
      <c r="I1191" s="997"/>
      <c r="J1191" s="998"/>
      <c r="K1191" s="916"/>
      <c r="L1191" s="997"/>
      <c r="M1191" s="543"/>
      <c r="N1191" s="465"/>
    </row>
    <row r="1192" spans="2:14" ht="22.5" customHeight="1">
      <c r="B1192" s="790">
        <v>1</v>
      </c>
      <c r="C1192" s="554" t="s">
        <v>642</v>
      </c>
      <c r="D1192" s="785"/>
      <c r="E1192" s="798"/>
      <c r="F1192" s="567" t="s">
        <v>35</v>
      </c>
      <c r="G1192" s="265">
        <v>2</v>
      </c>
      <c r="H1192" s="353"/>
      <c r="I1192" s="919">
        <f>G1192*H1192</f>
        <v>0</v>
      </c>
      <c r="J1192" s="919"/>
      <c r="K1192" s="919">
        <f>G1192*J1192</f>
        <v>0</v>
      </c>
      <c r="L1192" s="919">
        <f>I1192+K1192</f>
        <v>0</v>
      </c>
      <c r="M1192" s="322">
        <f t="shared" ref="M1192:M1199" si="256">SUM(I1192+K1192)</f>
        <v>0</v>
      </c>
      <c r="N1192" s="479">
        <f t="shared" ref="N1192:N1199" si="257">(H1192+J1192)*G1192</f>
        <v>0</v>
      </c>
    </row>
    <row r="1193" spans="2:14" ht="22.5" customHeight="1">
      <c r="B1193" s="790"/>
      <c r="C1193" s="545" t="s">
        <v>641</v>
      </c>
      <c r="D1193" s="785"/>
      <c r="E1193" s="798"/>
      <c r="F1193" s="567"/>
      <c r="G1193" s="265"/>
      <c r="H1193" s="353"/>
      <c r="I1193" s="919"/>
      <c r="J1193" s="919"/>
      <c r="K1193" s="919"/>
      <c r="L1193" s="919"/>
      <c r="M1193" s="322">
        <f t="shared" si="256"/>
        <v>0</v>
      </c>
      <c r="N1193" s="479">
        <f t="shared" si="257"/>
        <v>0</v>
      </c>
    </row>
    <row r="1194" spans="2:14" ht="22.5" customHeight="1">
      <c r="B1194" s="790">
        <v>2</v>
      </c>
      <c r="C1194" s="554" t="s">
        <v>640</v>
      </c>
      <c r="D1194" s="785"/>
      <c r="E1194" s="798"/>
      <c r="F1194" s="567" t="s">
        <v>35</v>
      </c>
      <c r="G1194" s="265">
        <v>2</v>
      </c>
      <c r="H1194" s="353"/>
      <c r="I1194" s="919">
        <f>G1194*H1194</f>
        <v>0</v>
      </c>
      <c r="J1194" s="919"/>
      <c r="K1194" s="919">
        <f>G1194*J1194</f>
        <v>0</v>
      </c>
      <c r="L1194" s="919">
        <f>I1194+K1194</f>
        <v>0</v>
      </c>
      <c r="M1194" s="322">
        <f t="shared" si="256"/>
        <v>0</v>
      </c>
      <c r="N1194" s="479">
        <f t="shared" si="257"/>
        <v>0</v>
      </c>
    </row>
    <row r="1195" spans="2:14" ht="22.5" customHeight="1">
      <c r="B1195" s="790"/>
      <c r="C1195" s="545" t="s">
        <v>641</v>
      </c>
      <c r="D1195" s="785"/>
      <c r="E1195" s="798"/>
      <c r="F1195" s="567"/>
      <c r="G1195" s="265"/>
      <c r="H1195" s="353"/>
      <c r="I1195" s="919"/>
      <c r="J1195" s="919"/>
      <c r="K1195" s="919"/>
      <c r="L1195" s="919"/>
      <c r="M1195" s="322">
        <f t="shared" si="256"/>
        <v>0</v>
      </c>
      <c r="N1195" s="479">
        <f t="shared" si="257"/>
        <v>0</v>
      </c>
    </row>
    <row r="1196" spans="2:14" ht="22.5" customHeight="1">
      <c r="B1196" s="790">
        <v>3</v>
      </c>
      <c r="C1196" s="545" t="s">
        <v>638</v>
      </c>
      <c r="D1196" s="785"/>
      <c r="E1196" s="798"/>
      <c r="F1196" s="567" t="s">
        <v>35</v>
      </c>
      <c r="G1196" s="265">
        <v>1</v>
      </c>
      <c r="H1196" s="353"/>
      <c r="I1196" s="919">
        <f>G1196*H1196</f>
        <v>0</v>
      </c>
      <c r="J1196" s="919"/>
      <c r="K1196" s="919">
        <f>G1196*J1196</f>
        <v>0</v>
      </c>
      <c r="L1196" s="919">
        <f>I1196+K1196</f>
        <v>0</v>
      </c>
      <c r="M1196" s="322">
        <f t="shared" si="256"/>
        <v>0</v>
      </c>
      <c r="N1196" s="479">
        <f t="shared" si="257"/>
        <v>0</v>
      </c>
    </row>
    <row r="1197" spans="2:14" ht="22.5" customHeight="1">
      <c r="B1197" s="790"/>
      <c r="C1197" s="545" t="s">
        <v>639</v>
      </c>
      <c r="D1197" s="785"/>
      <c r="E1197" s="798"/>
      <c r="F1197" s="802"/>
      <c r="G1197" s="247"/>
      <c r="H1197" s="801"/>
      <c r="I1197" s="997"/>
      <c r="J1197" s="998"/>
      <c r="K1197" s="916"/>
      <c r="L1197" s="997"/>
      <c r="M1197" s="322">
        <f t="shared" si="256"/>
        <v>0</v>
      </c>
      <c r="N1197" s="479">
        <f t="shared" si="257"/>
        <v>0</v>
      </c>
    </row>
    <row r="1198" spans="2:14" ht="22.5" customHeight="1">
      <c r="B1198" s="790">
        <v>4</v>
      </c>
      <c r="C1198" s="545" t="s">
        <v>636</v>
      </c>
      <c r="D1198" s="785"/>
      <c r="E1198" s="798"/>
      <c r="F1198" s="567" t="s">
        <v>35</v>
      </c>
      <c r="G1198" s="265">
        <v>1</v>
      </c>
      <c r="H1198" s="353"/>
      <c r="I1198" s="919">
        <f>G1198*H1198</f>
        <v>0</v>
      </c>
      <c r="J1198" s="919"/>
      <c r="K1198" s="919">
        <f>G1198*J1198</f>
        <v>0</v>
      </c>
      <c r="L1198" s="919">
        <f>I1198+K1198</f>
        <v>0</v>
      </c>
      <c r="M1198" s="322">
        <f t="shared" si="256"/>
        <v>0</v>
      </c>
      <c r="N1198" s="479">
        <f t="shared" si="257"/>
        <v>0</v>
      </c>
    </row>
    <row r="1199" spans="2:14" ht="22.5" customHeight="1">
      <c r="B1199" s="790"/>
      <c r="C1199" s="545" t="s">
        <v>637</v>
      </c>
      <c r="D1199" s="785"/>
      <c r="E1199" s="798"/>
      <c r="F1199" s="799"/>
      <c r="G1199" s="800"/>
      <c r="H1199" s="801"/>
      <c r="I1199" s="997"/>
      <c r="J1199" s="998"/>
      <c r="K1199" s="916"/>
      <c r="L1199" s="997"/>
      <c r="M1199" s="322">
        <f t="shared" si="256"/>
        <v>0</v>
      </c>
      <c r="N1199" s="479">
        <f t="shared" si="257"/>
        <v>0</v>
      </c>
    </row>
    <row r="1200" spans="2:14" ht="22.5" customHeight="1">
      <c r="B1200" s="790"/>
      <c r="C1200" s="803"/>
      <c r="D1200" s="797"/>
      <c r="E1200" s="798"/>
      <c r="F1200" s="799"/>
      <c r="G1200" s="800"/>
      <c r="H1200" s="801"/>
      <c r="I1200" s="997"/>
      <c r="J1200" s="998"/>
      <c r="K1200" s="916"/>
      <c r="L1200" s="997"/>
      <c r="M1200" s="543"/>
      <c r="N1200" s="465"/>
    </row>
    <row r="1201" spans="2:14" ht="22.5" customHeight="1">
      <c r="B1201" s="804"/>
      <c r="C1201" s="805"/>
      <c r="D1201" s="684" t="s">
        <v>849</v>
      </c>
      <c r="E1201" s="682"/>
      <c r="F1201" s="442"/>
      <c r="G1201" s="806"/>
      <c r="H1201" s="807"/>
      <c r="I1201" s="999">
        <f>SUM(I1192:I1200)</f>
        <v>0</v>
      </c>
      <c r="J1201" s="1000"/>
      <c r="K1201" s="999">
        <f>SUM(K1192:K1200)</f>
        <v>0</v>
      </c>
      <c r="L1201" s="999">
        <f>SUM(L1192:L1200)</f>
        <v>0</v>
      </c>
      <c r="M1201" s="511">
        <f>SUM(I1201+K1201)</f>
        <v>0</v>
      </c>
      <c r="N1201" s="512">
        <f>SUM(N1195:N1200)</f>
        <v>0</v>
      </c>
    </row>
    <row r="1202" spans="2:14" ht="22.5" customHeight="1">
      <c r="B1202" s="804"/>
      <c r="C1202" s="805"/>
      <c r="D1202" s="684"/>
      <c r="E1202" s="682"/>
      <c r="F1202" s="799"/>
      <c r="G1202" s="800"/>
      <c r="H1202" s="801"/>
      <c r="I1202" s="997"/>
      <c r="J1202" s="998"/>
      <c r="K1202" s="916"/>
      <c r="L1202" s="997"/>
      <c r="M1202" s="322">
        <f t="shared" ref="M1202:M1269" si="258">SUM(I1202+K1202)</f>
        <v>0</v>
      </c>
      <c r="N1202" s="479">
        <f t="shared" ref="N1202:N1269" si="259">(H1202+J1202)*G1202</f>
        <v>0</v>
      </c>
    </row>
    <row r="1203" spans="2:14" ht="22.5" customHeight="1">
      <c r="B1203" s="804"/>
      <c r="C1203" s="796" t="s">
        <v>724</v>
      </c>
      <c r="D1203" s="797"/>
      <c r="E1203" s="798"/>
      <c r="F1203" s="799"/>
      <c r="G1203" s="800"/>
      <c r="H1203" s="801"/>
      <c r="I1203" s="997"/>
      <c r="J1203" s="998"/>
      <c r="K1203" s="916"/>
      <c r="L1203" s="997"/>
      <c r="M1203" s="322"/>
      <c r="N1203" s="479"/>
    </row>
    <row r="1204" spans="2:14" ht="22.5" customHeight="1">
      <c r="B1204" s="808">
        <v>1</v>
      </c>
      <c r="C1204" s="809" t="s">
        <v>815</v>
      </c>
      <c r="D1204" s="810"/>
      <c r="E1204" s="798"/>
      <c r="F1204" s="799"/>
      <c r="G1204" s="248"/>
      <c r="H1204" s="249"/>
      <c r="I1204" s="989"/>
      <c r="J1204" s="994"/>
      <c r="K1204" s="988"/>
      <c r="L1204" s="989"/>
      <c r="M1204" s="322"/>
      <c r="N1204" s="479"/>
    </row>
    <row r="1205" spans="2:14" ht="22.5" customHeight="1">
      <c r="B1205" s="804"/>
      <c r="C1205" s="466" t="s">
        <v>809</v>
      </c>
      <c r="D1205" s="797"/>
      <c r="E1205" s="798"/>
      <c r="F1205" s="544" t="s">
        <v>35</v>
      </c>
      <c r="G1205" s="250">
        <v>48</v>
      </c>
      <c r="H1205" s="343"/>
      <c r="I1205" s="988">
        <f>G1205*H1205</f>
        <v>0</v>
      </c>
      <c r="J1205" s="988"/>
      <c r="K1205" s="988">
        <f>G1205*J1205</f>
        <v>0</v>
      </c>
      <c r="L1205" s="988">
        <f>I1205+K1205</f>
        <v>0</v>
      </c>
      <c r="M1205" s="322">
        <f t="shared" ref="M1205" si="260">SUM(I1205+K1205)</f>
        <v>0</v>
      </c>
      <c r="N1205" s="479">
        <f t="shared" ref="N1205" si="261">(H1205+J1205)*G1205</f>
        <v>0</v>
      </c>
    </row>
    <row r="1206" spans="2:14" ht="22.5" customHeight="1">
      <c r="B1206" s="804"/>
      <c r="C1206" s="466" t="s">
        <v>812</v>
      </c>
      <c r="D1206" s="797"/>
      <c r="E1206" s="798"/>
      <c r="F1206" s="544" t="s">
        <v>35</v>
      </c>
      <c r="G1206" s="250">
        <v>3</v>
      </c>
      <c r="H1206" s="343"/>
      <c r="I1206" s="988">
        <f>G1206*H1206</f>
        <v>0</v>
      </c>
      <c r="J1206" s="988"/>
      <c r="K1206" s="988">
        <f>G1206*J1206</f>
        <v>0</v>
      </c>
      <c r="L1206" s="988">
        <f>I1206+K1206</f>
        <v>0</v>
      </c>
      <c r="M1206" s="322">
        <f t="shared" ref="M1206:M1209" si="262">SUM(I1206+K1206)</f>
        <v>0</v>
      </c>
      <c r="N1206" s="479">
        <f t="shared" ref="N1206:N1209" si="263">(H1206+J1206)*G1206</f>
        <v>0</v>
      </c>
    </row>
    <row r="1207" spans="2:14" ht="22.5" customHeight="1">
      <c r="B1207" s="804"/>
      <c r="C1207" s="466" t="s">
        <v>810</v>
      </c>
      <c r="D1207" s="797"/>
      <c r="E1207" s="798"/>
      <c r="F1207" s="544" t="s">
        <v>35</v>
      </c>
      <c r="G1207" s="250">
        <v>3</v>
      </c>
      <c r="H1207" s="343"/>
      <c r="I1207" s="988">
        <f>G1207*H1207</f>
        <v>0</v>
      </c>
      <c r="J1207" s="988"/>
      <c r="K1207" s="988">
        <f>G1207*J1207</f>
        <v>0</v>
      </c>
      <c r="L1207" s="988">
        <f>I1207+K1207</f>
        <v>0</v>
      </c>
      <c r="M1207" s="322">
        <f t="shared" si="262"/>
        <v>0</v>
      </c>
      <c r="N1207" s="479">
        <f t="shared" si="263"/>
        <v>0</v>
      </c>
    </row>
    <row r="1208" spans="2:14" ht="22.5" customHeight="1">
      <c r="B1208" s="804"/>
      <c r="C1208" s="466" t="s">
        <v>813</v>
      </c>
      <c r="D1208" s="797"/>
      <c r="E1208" s="798"/>
      <c r="F1208" s="544" t="s">
        <v>35</v>
      </c>
      <c r="G1208" s="250">
        <v>26</v>
      </c>
      <c r="H1208" s="343"/>
      <c r="I1208" s="988">
        <f>G1208*H1208</f>
        <v>0</v>
      </c>
      <c r="J1208" s="988"/>
      <c r="K1208" s="988">
        <f>G1208*J1208</f>
        <v>0</v>
      </c>
      <c r="L1208" s="988">
        <f>I1208+K1208</f>
        <v>0</v>
      </c>
      <c r="M1208" s="322">
        <f t="shared" si="262"/>
        <v>0</v>
      </c>
      <c r="N1208" s="479">
        <f t="shared" si="263"/>
        <v>0</v>
      </c>
    </row>
    <row r="1209" spans="2:14" ht="22.5" customHeight="1">
      <c r="B1209" s="804"/>
      <c r="C1209" s="466" t="s">
        <v>814</v>
      </c>
      <c r="D1209" s="797"/>
      <c r="E1209" s="798"/>
      <c r="F1209" s="544" t="s">
        <v>35</v>
      </c>
      <c r="G1209" s="250">
        <v>26</v>
      </c>
      <c r="H1209" s="343"/>
      <c r="I1209" s="988">
        <f>G1209*H1209</f>
        <v>0</v>
      </c>
      <c r="J1209" s="988"/>
      <c r="K1209" s="988">
        <f>G1209*J1209</f>
        <v>0</v>
      </c>
      <c r="L1209" s="988">
        <f>I1209+K1209</f>
        <v>0</v>
      </c>
      <c r="M1209" s="322">
        <f t="shared" si="262"/>
        <v>0</v>
      </c>
      <c r="N1209" s="479">
        <f t="shared" si="263"/>
        <v>0</v>
      </c>
    </row>
    <row r="1210" spans="2:14" ht="22.5" customHeight="1">
      <c r="B1210" s="808">
        <v>2</v>
      </c>
      <c r="C1210" s="809" t="s">
        <v>816</v>
      </c>
      <c r="D1210" s="810"/>
      <c r="E1210" s="798"/>
      <c r="F1210" s="799"/>
      <c r="G1210" s="248"/>
      <c r="H1210" s="249"/>
      <c r="I1210" s="989"/>
      <c r="J1210" s="994"/>
      <c r="K1210" s="988"/>
      <c r="L1210" s="989"/>
      <c r="M1210" s="322"/>
      <c r="N1210" s="479"/>
    </row>
    <row r="1211" spans="2:14" ht="22.5" customHeight="1">
      <c r="B1211" s="804"/>
      <c r="C1211" s="466" t="s">
        <v>809</v>
      </c>
      <c r="D1211" s="797"/>
      <c r="E1211" s="798"/>
      <c r="F1211" s="544" t="s">
        <v>35</v>
      </c>
      <c r="G1211" s="250">
        <v>2</v>
      </c>
      <c r="H1211" s="343"/>
      <c r="I1211" s="988">
        <f t="shared" ref="I1211:I1216" si="264">G1211*H1211</f>
        <v>0</v>
      </c>
      <c r="J1211" s="988"/>
      <c r="K1211" s="988">
        <f t="shared" ref="K1211:K1216" si="265">G1211*J1211</f>
        <v>0</v>
      </c>
      <c r="L1211" s="988">
        <f t="shared" ref="L1211:L1216" si="266">I1211+K1211</f>
        <v>0</v>
      </c>
      <c r="M1211" s="322">
        <f t="shared" ref="M1211:M1214" si="267">SUM(I1211+K1211)</f>
        <v>0</v>
      </c>
      <c r="N1211" s="479">
        <f t="shared" ref="N1211:N1214" si="268">(H1211+J1211)*G1211</f>
        <v>0</v>
      </c>
    </row>
    <row r="1212" spans="2:14" ht="22.5" customHeight="1">
      <c r="B1212" s="804"/>
      <c r="C1212" s="466" t="s">
        <v>817</v>
      </c>
      <c r="D1212" s="797"/>
      <c r="E1212" s="798"/>
      <c r="F1212" s="544" t="s">
        <v>35</v>
      </c>
      <c r="G1212" s="250">
        <v>1</v>
      </c>
      <c r="H1212" s="343"/>
      <c r="I1212" s="988">
        <f t="shared" si="264"/>
        <v>0</v>
      </c>
      <c r="J1212" s="988"/>
      <c r="K1212" s="988">
        <f t="shared" si="265"/>
        <v>0</v>
      </c>
      <c r="L1212" s="988">
        <f t="shared" si="266"/>
        <v>0</v>
      </c>
      <c r="M1212" s="322">
        <f t="shared" si="267"/>
        <v>0</v>
      </c>
      <c r="N1212" s="479">
        <f t="shared" si="268"/>
        <v>0</v>
      </c>
    </row>
    <row r="1213" spans="2:14" ht="22.5" customHeight="1">
      <c r="B1213" s="804"/>
      <c r="C1213" s="466" t="s">
        <v>811</v>
      </c>
      <c r="D1213" s="797"/>
      <c r="E1213" s="798"/>
      <c r="F1213" s="544" t="s">
        <v>35</v>
      </c>
      <c r="G1213" s="250">
        <v>1</v>
      </c>
      <c r="H1213" s="343"/>
      <c r="I1213" s="988">
        <f t="shared" si="264"/>
        <v>0</v>
      </c>
      <c r="J1213" s="988"/>
      <c r="K1213" s="988">
        <f t="shared" si="265"/>
        <v>0</v>
      </c>
      <c r="L1213" s="988">
        <f t="shared" si="266"/>
        <v>0</v>
      </c>
      <c r="M1213" s="322">
        <f t="shared" si="267"/>
        <v>0</v>
      </c>
      <c r="N1213" s="479">
        <f t="shared" si="268"/>
        <v>0</v>
      </c>
    </row>
    <row r="1214" spans="2:14" ht="22.5" customHeight="1">
      <c r="B1214" s="804"/>
      <c r="C1214" s="466" t="s">
        <v>813</v>
      </c>
      <c r="D1214" s="797"/>
      <c r="E1214" s="798"/>
      <c r="F1214" s="544" t="s">
        <v>35</v>
      </c>
      <c r="G1214" s="250">
        <v>2</v>
      </c>
      <c r="H1214" s="343"/>
      <c r="I1214" s="988">
        <f t="shared" si="264"/>
        <v>0</v>
      </c>
      <c r="J1214" s="988"/>
      <c r="K1214" s="988">
        <f t="shared" si="265"/>
        <v>0</v>
      </c>
      <c r="L1214" s="988">
        <f t="shared" si="266"/>
        <v>0</v>
      </c>
      <c r="M1214" s="322">
        <f t="shared" si="267"/>
        <v>0</v>
      </c>
      <c r="N1214" s="479">
        <f t="shared" si="268"/>
        <v>0</v>
      </c>
    </row>
    <row r="1215" spans="2:14" ht="22.5" customHeight="1">
      <c r="B1215" s="808">
        <v>3</v>
      </c>
      <c r="C1215" s="809" t="s">
        <v>818</v>
      </c>
      <c r="D1215" s="810"/>
      <c r="E1215" s="811"/>
      <c r="F1215" s="544" t="s">
        <v>35</v>
      </c>
      <c r="G1215" s="250">
        <v>3</v>
      </c>
      <c r="H1215" s="343"/>
      <c r="I1215" s="988">
        <f t="shared" si="264"/>
        <v>0</v>
      </c>
      <c r="J1215" s="988"/>
      <c r="K1215" s="988">
        <f t="shared" si="265"/>
        <v>0</v>
      </c>
      <c r="L1215" s="988">
        <f t="shared" si="266"/>
        <v>0</v>
      </c>
      <c r="M1215" s="322">
        <f t="shared" ref="M1215" si="269">SUM(I1215+K1215)</f>
        <v>0</v>
      </c>
      <c r="N1215" s="479">
        <f t="shared" ref="N1215" si="270">(H1215+J1215)*G1215</f>
        <v>0</v>
      </c>
    </row>
    <row r="1216" spans="2:14" ht="22.5" customHeight="1">
      <c r="B1216" s="808">
        <v>4</v>
      </c>
      <c r="C1216" s="809" t="s">
        <v>819</v>
      </c>
      <c r="D1216" s="810"/>
      <c r="E1216" s="811"/>
      <c r="F1216" s="544" t="s">
        <v>35</v>
      </c>
      <c r="G1216" s="250">
        <v>3</v>
      </c>
      <c r="H1216" s="343"/>
      <c r="I1216" s="988">
        <f t="shared" si="264"/>
        <v>0</v>
      </c>
      <c r="J1216" s="988"/>
      <c r="K1216" s="988">
        <f t="shared" si="265"/>
        <v>0</v>
      </c>
      <c r="L1216" s="988">
        <f t="shared" si="266"/>
        <v>0</v>
      </c>
      <c r="M1216" s="322">
        <f t="shared" ref="M1216" si="271">SUM(I1216+K1216)</f>
        <v>0</v>
      </c>
      <c r="N1216" s="479">
        <f t="shared" ref="N1216" si="272">(H1216+J1216)*G1216</f>
        <v>0</v>
      </c>
    </row>
    <row r="1217" spans="2:14" ht="22.5" customHeight="1">
      <c r="B1217" s="808">
        <v>5</v>
      </c>
      <c r="C1217" s="812" t="s">
        <v>820</v>
      </c>
      <c r="D1217" s="797"/>
      <c r="E1217" s="798"/>
      <c r="F1217" s="799"/>
      <c r="G1217" s="248"/>
      <c r="H1217" s="249"/>
      <c r="I1217" s="989"/>
      <c r="J1217" s="994"/>
      <c r="K1217" s="988"/>
      <c r="L1217" s="989"/>
      <c r="M1217" s="322"/>
      <c r="N1217" s="479"/>
    </row>
    <row r="1218" spans="2:14" ht="22.5" customHeight="1">
      <c r="B1218" s="808"/>
      <c r="C1218" s="809" t="s">
        <v>825</v>
      </c>
      <c r="D1218" s="797"/>
      <c r="E1218" s="798"/>
      <c r="F1218" s="799"/>
      <c r="G1218" s="248"/>
      <c r="H1218" s="249"/>
      <c r="I1218" s="989"/>
      <c r="J1218" s="994"/>
      <c r="K1218" s="988"/>
      <c r="L1218" s="989"/>
      <c r="M1218" s="322"/>
      <c r="N1218" s="479"/>
    </row>
    <row r="1219" spans="2:14" ht="22.5" customHeight="1">
      <c r="B1219" s="808"/>
      <c r="C1219" s="812" t="s">
        <v>821</v>
      </c>
      <c r="D1219" s="797"/>
      <c r="E1219" s="798"/>
      <c r="F1219" s="544" t="s">
        <v>35</v>
      </c>
      <c r="G1219" s="250">
        <v>3</v>
      </c>
      <c r="H1219" s="343"/>
      <c r="I1219" s="988">
        <f>G1219*H1219</f>
        <v>0</v>
      </c>
      <c r="J1219" s="988"/>
      <c r="K1219" s="988">
        <f>G1219*J1219</f>
        <v>0</v>
      </c>
      <c r="L1219" s="988">
        <f>I1219+K1219</f>
        <v>0</v>
      </c>
      <c r="M1219" s="322">
        <f t="shared" ref="M1219:M1222" si="273">SUM(I1219+K1219)</f>
        <v>0</v>
      </c>
      <c r="N1219" s="479">
        <f t="shared" ref="N1219:N1222" si="274">(H1219+J1219)*G1219</f>
        <v>0</v>
      </c>
    </row>
    <row r="1220" spans="2:14" ht="22.5" customHeight="1">
      <c r="B1220" s="808"/>
      <c r="C1220" s="812" t="s">
        <v>822</v>
      </c>
      <c r="D1220" s="797"/>
      <c r="E1220" s="798"/>
      <c r="F1220" s="544" t="s">
        <v>35</v>
      </c>
      <c r="G1220" s="250">
        <v>1</v>
      </c>
      <c r="H1220" s="343"/>
      <c r="I1220" s="988">
        <f>G1220*H1220</f>
        <v>0</v>
      </c>
      <c r="J1220" s="988"/>
      <c r="K1220" s="988">
        <f>G1220*J1220</f>
        <v>0</v>
      </c>
      <c r="L1220" s="988">
        <f>I1220+K1220</f>
        <v>0</v>
      </c>
      <c r="M1220" s="322">
        <f t="shared" si="273"/>
        <v>0</v>
      </c>
      <c r="N1220" s="479">
        <f t="shared" si="274"/>
        <v>0</v>
      </c>
    </row>
    <row r="1221" spans="2:14" ht="22.5" customHeight="1">
      <c r="B1221" s="808"/>
      <c r="C1221" s="812" t="s">
        <v>823</v>
      </c>
      <c r="D1221" s="797"/>
      <c r="E1221" s="798"/>
      <c r="F1221" s="544" t="s">
        <v>35</v>
      </c>
      <c r="G1221" s="250">
        <v>1</v>
      </c>
      <c r="H1221" s="343"/>
      <c r="I1221" s="988">
        <f>G1221*H1221</f>
        <v>0</v>
      </c>
      <c r="J1221" s="988"/>
      <c r="K1221" s="988">
        <f>G1221*J1221</f>
        <v>0</v>
      </c>
      <c r="L1221" s="988">
        <f>I1221+K1221</f>
        <v>0</v>
      </c>
      <c r="M1221" s="322">
        <f t="shared" si="273"/>
        <v>0</v>
      </c>
      <c r="N1221" s="479">
        <f t="shared" si="274"/>
        <v>0</v>
      </c>
    </row>
    <row r="1222" spans="2:14" ht="22.5" customHeight="1">
      <c r="B1222" s="808"/>
      <c r="C1222" s="812" t="s">
        <v>824</v>
      </c>
      <c r="D1222" s="797"/>
      <c r="E1222" s="798"/>
      <c r="F1222" s="544" t="s">
        <v>35</v>
      </c>
      <c r="G1222" s="250">
        <v>3</v>
      </c>
      <c r="H1222" s="343"/>
      <c r="I1222" s="988">
        <f>G1222*H1222</f>
        <v>0</v>
      </c>
      <c r="J1222" s="988"/>
      <c r="K1222" s="988">
        <f>G1222*J1222</f>
        <v>0</v>
      </c>
      <c r="L1222" s="988">
        <f>I1222+K1222</f>
        <v>0</v>
      </c>
      <c r="M1222" s="322">
        <f t="shared" si="273"/>
        <v>0</v>
      </c>
      <c r="N1222" s="479">
        <f t="shared" si="274"/>
        <v>0</v>
      </c>
    </row>
    <row r="1223" spans="2:14" ht="22.5" customHeight="1">
      <c r="B1223" s="808"/>
      <c r="C1223" s="812" t="s">
        <v>1325</v>
      </c>
      <c r="D1223" s="797"/>
      <c r="E1223" s="798"/>
      <c r="F1223" s="799"/>
      <c r="G1223" s="248"/>
      <c r="H1223" s="249"/>
      <c r="I1223" s="989"/>
      <c r="J1223" s="994"/>
      <c r="K1223" s="988"/>
      <c r="L1223" s="989"/>
      <c r="M1223" s="322"/>
      <c r="N1223" s="479"/>
    </row>
    <row r="1224" spans="2:14" ht="22.5" customHeight="1">
      <c r="B1224" s="808"/>
      <c r="C1224" s="812" t="s">
        <v>826</v>
      </c>
      <c r="D1224" s="797"/>
      <c r="E1224" s="798"/>
      <c r="F1224" s="544" t="s">
        <v>35</v>
      </c>
      <c r="G1224" s="250">
        <v>4</v>
      </c>
      <c r="H1224" s="343"/>
      <c r="I1224" s="988">
        <f>G1224*H1224</f>
        <v>0</v>
      </c>
      <c r="J1224" s="988"/>
      <c r="K1224" s="988">
        <f>G1224*J1224</f>
        <v>0</v>
      </c>
      <c r="L1224" s="988">
        <f>I1224+K1224</f>
        <v>0</v>
      </c>
      <c r="M1224" s="322">
        <f t="shared" ref="M1224:M1227" si="275">SUM(I1224+K1224)</f>
        <v>0</v>
      </c>
      <c r="N1224" s="479">
        <f t="shared" ref="N1224:N1227" si="276">(H1224+J1224)*G1224</f>
        <v>0</v>
      </c>
    </row>
    <row r="1225" spans="2:14" ht="22.5" customHeight="1">
      <c r="B1225" s="808"/>
      <c r="C1225" s="812" t="s">
        <v>827</v>
      </c>
      <c r="D1225" s="797"/>
      <c r="E1225" s="798"/>
      <c r="F1225" s="544" t="s">
        <v>35</v>
      </c>
      <c r="G1225" s="250">
        <v>6</v>
      </c>
      <c r="H1225" s="343"/>
      <c r="I1225" s="988">
        <f>G1225*H1225</f>
        <v>0</v>
      </c>
      <c r="J1225" s="988"/>
      <c r="K1225" s="988">
        <f>G1225*J1225</f>
        <v>0</v>
      </c>
      <c r="L1225" s="988">
        <f>I1225+K1225</f>
        <v>0</v>
      </c>
      <c r="M1225" s="322">
        <f t="shared" si="275"/>
        <v>0</v>
      </c>
      <c r="N1225" s="479">
        <f t="shared" si="276"/>
        <v>0</v>
      </c>
    </row>
    <row r="1226" spans="2:14" ht="22.5" customHeight="1">
      <c r="B1226" s="808"/>
      <c r="C1226" s="812" t="s">
        <v>828</v>
      </c>
      <c r="D1226" s="797"/>
      <c r="E1226" s="798"/>
      <c r="F1226" s="544" t="s">
        <v>35</v>
      </c>
      <c r="G1226" s="250">
        <v>1</v>
      </c>
      <c r="H1226" s="343"/>
      <c r="I1226" s="988">
        <f>G1226*H1226</f>
        <v>0</v>
      </c>
      <c r="J1226" s="988"/>
      <c r="K1226" s="988">
        <f>G1226*J1226</f>
        <v>0</v>
      </c>
      <c r="L1226" s="988">
        <f>I1226+K1226</f>
        <v>0</v>
      </c>
      <c r="M1226" s="322">
        <f t="shared" si="275"/>
        <v>0</v>
      </c>
      <c r="N1226" s="479">
        <f t="shared" si="276"/>
        <v>0</v>
      </c>
    </row>
    <row r="1227" spans="2:14" ht="22.5" customHeight="1">
      <c r="B1227" s="808"/>
      <c r="C1227" s="812" t="s">
        <v>829</v>
      </c>
      <c r="D1227" s="797"/>
      <c r="E1227" s="798"/>
      <c r="F1227" s="544" t="s">
        <v>35</v>
      </c>
      <c r="G1227" s="250">
        <v>1</v>
      </c>
      <c r="H1227" s="343"/>
      <c r="I1227" s="988">
        <f>G1227*H1227</f>
        <v>0</v>
      </c>
      <c r="J1227" s="988"/>
      <c r="K1227" s="988">
        <f>G1227*J1227</f>
        <v>0</v>
      </c>
      <c r="L1227" s="988">
        <f>I1227+K1227</f>
        <v>0</v>
      </c>
      <c r="M1227" s="322">
        <f t="shared" si="275"/>
        <v>0</v>
      </c>
      <c r="N1227" s="479">
        <f t="shared" si="276"/>
        <v>0</v>
      </c>
    </row>
    <row r="1228" spans="2:14" ht="22.5" customHeight="1">
      <c r="B1228" s="808">
        <v>6</v>
      </c>
      <c r="C1228" s="809" t="s">
        <v>830</v>
      </c>
      <c r="D1228" s="797"/>
      <c r="E1228" s="798"/>
      <c r="F1228" s="799"/>
      <c r="G1228" s="248"/>
      <c r="H1228" s="249"/>
      <c r="I1228" s="989"/>
      <c r="J1228" s="994"/>
      <c r="K1228" s="988"/>
      <c r="L1228" s="989"/>
      <c r="M1228" s="322"/>
      <c r="N1228" s="479"/>
    </row>
    <row r="1229" spans="2:14" ht="22.5" customHeight="1">
      <c r="B1229" s="808"/>
      <c r="C1229" s="809" t="s">
        <v>831</v>
      </c>
      <c r="D1229" s="797"/>
      <c r="E1229" s="798"/>
      <c r="F1229" s="544" t="s">
        <v>103</v>
      </c>
      <c r="G1229" s="250">
        <v>84</v>
      </c>
      <c r="H1229" s="343"/>
      <c r="I1229" s="988">
        <f>G1229*H1229</f>
        <v>0</v>
      </c>
      <c r="J1229" s="988"/>
      <c r="K1229" s="988">
        <f>G1229*J1229</f>
        <v>0</v>
      </c>
      <c r="L1229" s="988">
        <f>I1229+K1229</f>
        <v>0</v>
      </c>
      <c r="M1229" s="322">
        <f t="shared" ref="M1229" si="277">SUM(I1229+K1229)</f>
        <v>0</v>
      </c>
      <c r="N1229" s="479">
        <f t="shared" ref="N1229" si="278">(H1229+J1229)*G1229</f>
        <v>0</v>
      </c>
    </row>
    <row r="1230" spans="2:14" ht="22.5" customHeight="1">
      <c r="B1230" s="808"/>
      <c r="C1230" s="809" t="s">
        <v>832</v>
      </c>
      <c r="D1230" s="797"/>
      <c r="E1230" s="798"/>
      <c r="F1230" s="544" t="s">
        <v>103</v>
      </c>
      <c r="G1230" s="250">
        <v>78</v>
      </c>
      <c r="H1230" s="343"/>
      <c r="I1230" s="988">
        <f>G1230*H1230</f>
        <v>0</v>
      </c>
      <c r="J1230" s="988"/>
      <c r="K1230" s="988">
        <f>G1230*J1230</f>
        <v>0</v>
      </c>
      <c r="L1230" s="988">
        <f>I1230+K1230</f>
        <v>0</v>
      </c>
      <c r="M1230" s="322">
        <f t="shared" ref="M1230:M1231" si="279">SUM(I1230+K1230)</f>
        <v>0</v>
      </c>
      <c r="N1230" s="479">
        <f t="shared" ref="N1230:N1231" si="280">(H1230+J1230)*G1230</f>
        <v>0</v>
      </c>
    </row>
    <row r="1231" spans="2:14" ht="22.5" customHeight="1">
      <c r="B1231" s="808"/>
      <c r="C1231" s="809" t="s">
        <v>833</v>
      </c>
      <c r="D1231" s="797"/>
      <c r="E1231" s="798"/>
      <c r="F1231" s="544" t="s">
        <v>35</v>
      </c>
      <c r="G1231" s="250">
        <v>9</v>
      </c>
      <c r="H1231" s="343"/>
      <c r="I1231" s="988">
        <f>G1231*H1231</f>
        <v>0</v>
      </c>
      <c r="J1231" s="988"/>
      <c r="K1231" s="988">
        <f>G1231*J1231</f>
        <v>0</v>
      </c>
      <c r="L1231" s="988">
        <f>I1231+K1231</f>
        <v>0</v>
      </c>
      <c r="M1231" s="322">
        <f t="shared" si="279"/>
        <v>0</v>
      </c>
      <c r="N1231" s="479">
        <f t="shared" si="280"/>
        <v>0</v>
      </c>
    </row>
    <row r="1232" spans="2:14" ht="22.5" customHeight="1">
      <c r="B1232" s="808">
        <v>7</v>
      </c>
      <c r="C1232" s="809" t="s">
        <v>834</v>
      </c>
      <c r="D1232" s="797"/>
      <c r="E1232" s="798"/>
      <c r="F1232" s="799"/>
      <c r="G1232" s="248"/>
      <c r="H1232" s="249"/>
      <c r="I1232" s="989"/>
      <c r="J1232" s="994"/>
      <c r="K1232" s="988"/>
      <c r="L1232" s="989"/>
      <c r="M1232" s="322"/>
      <c r="N1232" s="479"/>
    </row>
    <row r="1233" spans="2:14" ht="22.5" customHeight="1">
      <c r="B1233" s="808"/>
      <c r="C1233" s="812" t="s">
        <v>835</v>
      </c>
      <c r="D1233" s="797"/>
      <c r="E1233" s="798"/>
      <c r="F1233" s="544" t="s">
        <v>103</v>
      </c>
      <c r="G1233" s="250">
        <v>670</v>
      </c>
      <c r="H1233" s="343"/>
      <c r="I1233" s="988">
        <f t="shared" ref="I1233:I1238" si="281">G1233*H1233</f>
        <v>0</v>
      </c>
      <c r="J1233" s="988"/>
      <c r="K1233" s="988">
        <f t="shared" ref="K1233:K1238" si="282">G1233*J1233</f>
        <v>0</v>
      </c>
      <c r="L1233" s="988">
        <f t="shared" ref="L1233:L1238" si="283">I1233+K1233</f>
        <v>0</v>
      </c>
      <c r="M1233" s="322">
        <f t="shared" ref="M1233:M1238" si="284">SUM(I1233+K1233)</f>
        <v>0</v>
      </c>
      <c r="N1233" s="479">
        <f t="shared" ref="N1233:N1238" si="285">(H1233+J1233)*G1233</f>
        <v>0</v>
      </c>
    </row>
    <row r="1234" spans="2:14" ht="22.5" customHeight="1">
      <c r="B1234" s="808"/>
      <c r="C1234" s="812" t="s">
        <v>826</v>
      </c>
      <c r="D1234" s="797"/>
      <c r="E1234" s="798"/>
      <c r="F1234" s="544" t="s">
        <v>103</v>
      </c>
      <c r="G1234" s="250">
        <v>432</v>
      </c>
      <c r="H1234" s="343"/>
      <c r="I1234" s="988">
        <f t="shared" si="281"/>
        <v>0</v>
      </c>
      <c r="J1234" s="988"/>
      <c r="K1234" s="988">
        <f t="shared" si="282"/>
        <v>0</v>
      </c>
      <c r="L1234" s="988">
        <f t="shared" si="283"/>
        <v>0</v>
      </c>
      <c r="M1234" s="322">
        <f t="shared" si="284"/>
        <v>0</v>
      </c>
      <c r="N1234" s="479">
        <f t="shared" si="285"/>
        <v>0</v>
      </c>
    </row>
    <row r="1235" spans="2:14" ht="22.5" customHeight="1">
      <c r="B1235" s="808"/>
      <c r="C1235" s="812" t="s">
        <v>827</v>
      </c>
      <c r="D1235" s="797"/>
      <c r="E1235" s="798"/>
      <c r="F1235" s="544" t="s">
        <v>103</v>
      </c>
      <c r="G1235" s="250">
        <v>234</v>
      </c>
      <c r="H1235" s="343"/>
      <c r="I1235" s="988">
        <f t="shared" si="281"/>
        <v>0</v>
      </c>
      <c r="J1235" s="988"/>
      <c r="K1235" s="988">
        <f t="shared" si="282"/>
        <v>0</v>
      </c>
      <c r="L1235" s="988">
        <f t="shared" si="283"/>
        <v>0</v>
      </c>
      <c r="M1235" s="322">
        <f t="shared" si="284"/>
        <v>0</v>
      </c>
      <c r="N1235" s="479">
        <f t="shared" si="285"/>
        <v>0</v>
      </c>
    </row>
    <row r="1236" spans="2:14" ht="22.5" customHeight="1">
      <c r="B1236" s="808"/>
      <c r="C1236" s="646" t="s">
        <v>308</v>
      </c>
      <c r="D1236" s="290"/>
      <c r="E1236" s="461"/>
      <c r="F1236" s="813" t="s">
        <v>107</v>
      </c>
      <c r="G1236" s="354">
        <v>1</v>
      </c>
      <c r="H1236" s="355"/>
      <c r="I1236" s="981">
        <f t="shared" si="281"/>
        <v>0</v>
      </c>
      <c r="J1236" s="1001"/>
      <c r="K1236" s="981">
        <f t="shared" si="282"/>
        <v>0</v>
      </c>
      <c r="L1236" s="981">
        <f t="shared" si="283"/>
        <v>0</v>
      </c>
      <c r="M1236" s="322">
        <f t="shared" si="284"/>
        <v>0</v>
      </c>
      <c r="N1236" s="479">
        <f t="shared" si="285"/>
        <v>0</v>
      </c>
    </row>
    <row r="1237" spans="2:14" ht="22.5" customHeight="1">
      <c r="B1237" s="808"/>
      <c r="C1237" s="646" t="s">
        <v>309</v>
      </c>
      <c r="D1237" s="290"/>
      <c r="E1237" s="461"/>
      <c r="F1237" s="813" t="s">
        <v>107</v>
      </c>
      <c r="G1237" s="354">
        <v>1</v>
      </c>
      <c r="H1237" s="355"/>
      <c r="I1237" s="981">
        <f t="shared" si="281"/>
        <v>0</v>
      </c>
      <c r="J1237" s="1001"/>
      <c r="K1237" s="981">
        <f t="shared" si="282"/>
        <v>0</v>
      </c>
      <c r="L1237" s="981">
        <f t="shared" si="283"/>
        <v>0</v>
      </c>
      <c r="M1237" s="322">
        <f t="shared" si="284"/>
        <v>0</v>
      </c>
      <c r="N1237" s="479">
        <f t="shared" si="285"/>
        <v>0</v>
      </c>
    </row>
    <row r="1238" spans="2:14" ht="22.5" customHeight="1">
      <c r="B1238" s="808"/>
      <c r="C1238" s="646" t="s">
        <v>310</v>
      </c>
      <c r="D1238" s="290"/>
      <c r="E1238" s="461"/>
      <c r="F1238" s="813" t="s">
        <v>107</v>
      </c>
      <c r="G1238" s="354">
        <v>1</v>
      </c>
      <c r="H1238" s="355"/>
      <c r="I1238" s="981">
        <f t="shared" si="281"/>
        <v>0</v>
      </c>
      <c r="J1238" s="1001"/>
      <c r="K1238" s="981">
        <f t="shared" si="282"/>
        <v>0</v>
      </c>
      <c r="L1238" s="981">
        <f t="shared" si="283"/>
        <v>0</v>
      </c>
      <c r="M1238" s="322">
        <f t="shared" si="284"/>
        <v>0</v>
      </c>
      <c r="N1238" s="479">
        <f t="shared" si="285"/>
        <v>0</v>
      </c>
    </row>
    <row r="1239" spans="2:14" ht="22.5" customHeight="1">
      <c r="B1239" s="808">
        <v>8</v>
      </c>
      <c r="C1239" s="809" t="s">
        <v>836</v>
      </c>
      <c r="D1239" s="797"/>
      <c r="E1239" s="798"/>
      <c r="F1239" s="799"/>
      <c r="G1239" s="248"/>
      <c r="H1239" s="249"/>
      <c r="I1239" s="989"/>
      <c r="J1239" s="994"/>
      <c r="K1239" s="988"/>
      <c r="L1239" s="989"/>
      <c r="M1239" s="322"/>
      <c r="N1239" s="479"/>
    </row>
    <row r="1240" spans="2:14" ht="22.5" customHeight="1">
      <c r="B1240" s="808"/>
      <c r="C1240" s="812" t="s">
        <v>835</v>
      </c>
      <c r="D1240" s="797"/>
      <c r="E1240" s="798"/>
      <c r="F1240" s="544" t="s">
        <v>103</v>
      </c>
      <c r="G1240" s="250">
        <v>184</v>
      </c>
      <c r="H1240" s="343"/>
      <c r="I1240" s="988">
        <f t="shared" ref="I1240:I1249" si="286">G1240*H1240</f>
        <v>0</v>
      </c>
      <c r="J1240" s="988"/>
      <c r="K1240" s="988">
        <f t="shared" ref="K1240:K1249" si="287">G1240*J1240</f>
        <v>0</v>
      </c>
      <c r="L1240" s="988">
        <f t="shared" ref="L1240:L1249" si="288">I1240+K1240</f>
        <v>0</v>
      </c>
      <c r="M1240" s="322">
        <f t="shared" ref="M1240:M1249" si="289">SUM(I1240+K1240)</f>
        <v>0</v>
      </c>
      <c r="N1240" s="479">
        <f t="shared" ref="N1240:N1249" si="290">(H1240+J1240)*G1240</f>
        <v>0</v>
      </c>
    </row>
    <row r="1241" spans="2:14" ht="22.5" customHeight="1">
      <c r="B1241" s="804"/>
      <c r="C1241" s="812" t="s">
        <v>826</v>
      </c>
      <c r="D1241" s="797"/>
      <c r="E1241" s="798"/>
      <c r="F1241" s="544" t="s">
        <v>103</v>
      </c>
      <c r="G1241" s="250">
        <v>281</v>
      </c>
      <c r="H1241" s="343"/>
      <c r="I1241" s="988">
        <f t="shared" si="286"/>
        <v>0</v>
      </c>
      <c r="J1241" s="988"/>
      <c r="K1241" s="988">
        <f t="shared" si="287"/>
        <v>0</v>
      </c>
      <c r="L1241" s="988">
        <f t="shared" si="288"/>
        <v>0</v>
      </c>
      <c r="M1241" s="322">
        <f t="shared" si="289"/>
        <v>0</v>
      </c>
      <c r="N1241" s="479">
        <f t="shared" si="290"/>
        <v>0</v>
      </c>
    </row>
    <row r="1242" spans="2:14" ht="22.5" customHeight="1">
      <c r="B1242" s="804"/>
      <c r="C1242" s="812" t="s">
        <v>827</v>
      </c>
      <c r="D1242" s="797"/>
      <c r="E1242" s="798"/>
      <c r="F1242" s="544" t="s">
        <v>103</v>
      </c>
      <c r="G1242" s="250">
        <v>38</v>
      </c>
      <c r="H1242" s="343"/>
      <c r="I1242" s="988">
        <f t="shared" si="286"/>
        <v>0</v>
      </c>
      <c r="J1242" s="988"/>
      <c r="K1242" s="988">
        <f t="shared" si="287"/>
        <v>0</v>
      </c>
      <c r="L1242" s="988">
        <f t="shared" si="288"/>
        <v>0</v>
      </c>
      <c r="M1242" s="322">
        <f t="shared" si="289"/>
        <v>0</v>
      </c>
      <c r="N1242" s="479">
        <f t="shared" si="290"/>
        <v>0</v>
      </c>
    </row>
    <row r="1243" spans="2:14" ht="22.5" customHeight="1">
      <c r="B1243" s="804"/>
      <c r="C1243" s="812" t="s">
        <v>837</v>
      </c>
      <c r="D1243" s="797"/>
      <c r="E1243" s="798"/>
      <c r="F1243" s="544" t="s">
        <v>103</v>
      </c>
      <c r="G1243" s="250">
        <v>38</v>
      </c>
      <c r="H1243" s="343"/>
      <c r="I1243" s="988">
        <f t="shared" si="286"/>
        <v>0</v>
      </c>
      <c r="J1243" s="988"/>
      <c r="K1243" s="988">
        <f t="shared" si="287"/>
        <v>0</v>
      </c>
      <c r="L1243" s="988">
        <f t="shared" si="288"/>
        <v>0</v>
      </c>
      <c r="M1243" s="322">
        <f t="shared" si="289"/>
        <v>0</v>
      </c>
      <c r="N1243" s="479">
        <f t="shared" si="290"/>
        <v>0</v>
      </c>
    </row>
    <row r="1244" spans="2:14" ht="22.5" customHeight="1">
      <c r="B1244" s="804"/>
      <c r="C1244" s="812" t="s">
        <v>838</v>
      </c>
      <c r="D1244" s="797"/>
      <c r="E1244" s="798"/>
      <c r="F1244" s="544" t="s">
        <v>103</v>
      </c>
      <c r="G1244" s="250">
        <v>75</v>
      </c>
      <c r="H1244" s="343"/>
      <c r="I1244" s="988">
        <f t="shared" si="286"/>
        <v>0</v>
      </c>
      <c r="J1244" s="988"/>
      <c r="K1244" s="988">
        <f t="shared" si="287"/>
        <v>0</v>
      </c>
      <c r="L1244" s="988">
        <f t="shared" si="288"/>
        <v>0</v>
      </c>
      <c r="M1244" s="322">
        <f t="shared" si="289"/>
        <v>0</v>
      </c>
      <c r="N1244" s="479">
        <f t="shared" si="290"/>
        <v>0</v>
      </c>
    </row>
    <row r="1245" spans="2:14" ht="22.5" customHeight="1">
      <c r="B1245" s="804"/>
      <c r="C1245" s="812" t="s">
        <v>828</v>
      </c>
      <c r="D1245" s="797"/>
      <c r="E1245" s="798"/>
      <c r="F1245" s="544" t="s">
        <v>103</v>
      </c>
      <c r="G1245" s="250">
        <v>48</v>
      </c>
      <c r="H1245" s="343"/>
      <c r="I1245" s="988">
        <f t="shared" si="286"/>
        <v>0</v>
      </c>
      <c r="J1245" s="988"/>
      <c r="K1245" s="988">
        <f t="shared" si="287"/>
        <v>0</v>
      </c>
      <c r="L1245" s="988">
        <f t="shared" si="288"/>
        <v>0</v>
      </c>
      <c r="M1245" s="322">
        <f t="shared" si="289"/>
        <v>0</v>
      </c>
      <c r="N1245" s="479">
        <f t="shared" si="290"/>
        <v>0</v>
      </c>
    </row>
    <row r="1246" spans="2:14" ht="22.5" customHeight="1">
      <c r="B1246" s="804"/>
      <c r="C1246" s="812" t="s">
        <v>829</v>
      </c>
      <c r="D1246" s="797"/>
      <c r="E1246" s="798"/>
      <c r="F1246" s="544" t="s">
        <v>103</v>
      </c>
      <c r="G1246" s="250">
        <v>45</v>
      </c>
      <c r="H1246" s="343"/>
      <c r="I1246" s="988">
        <f t="shared" si="286"/>
        <v>0</v>
      </c>
      <c r="J1246" s="988"/>
      <c r="K1246" s="988">
        <f t="shared" si="287"/>
        <v>0</v>
      </c>
      <c r="L1246" s="988">
        <f t="shared" si="288"/>
        <v>0</v>
      </c>
      <c r="M1246" s="322">
        <f t="shared" si="289"/>
        <v>0</v>
      </c>
      <c r="N1246" s="479">
        <f t="shared" si="290"/>
        <v>0</v>
      </c>
    </row>
    <row r="1247" spans="2:14" ht="22.5" customHeight="1">
      <c r="B1247" s="804"/>
      <c r="C1247" s="646" t="s">
        <v>308</v>
      </c>
      <c r="D1247" s="290"/>
      <c r="E1247" s="461"/>
      <c r="F1247" s="813" t="s">
        <v>107</v>
      </c>
      <c r="G1247" s="354">
        <v>1</v>
      </c>
      <c r="H1247" s="355"/>
      <c r="I1247" s="981">
        <f t="shared" si="286"/>
        <v>0</v>
      </c>
      <c r="J1247" s="1001"/>
      <c r="K1247" s="981">
        <f t="shared" si="287"/>
        <v>0</v>
      </c>
      <c r="L1247" s="981">
        <f t="shared" si="288"/>
        <v>0</v>
      </c>
      <c r="M1247" s="322">
        <f t="shared" si="289"/>
        <v>0</v>
      </c>
      <c r="N1247" s="479">
        <f t="shared" si="290"/>
        <v>0</v>
      </c>
    </row>
    <row r="1248" spans="2:14" ht="22.5" customHeight="1">
      <c r="B1248" s="804"/>
      <c r="C1248" s="646" t="s">
        <v>309</v>
      </c>
      <c r="D1248" s="290"/>
      <c r="E1248" s="461"/>
      <c r="F1248" s="813" t="s">
        <v>107</v>
      </c>
      <c r="G1248" s="354">
        <v>1</v>
      </c>
      <c r="H1248" s="355"/>
      <c r="I1248" s="981">
        <f t="shared" si="286"/>
        <v>0</v>
      </c>
      <c r="J1248" s="1001"/>
      <c r="K1248" s="981">
        <f t="shared" si="287"/>
        <v>0</v>
      </c>
      <c r="L1248" s="981">
        <f t="shared" si="288"/>
        <v>0</v>
      </c>
      <c r="M1248" s="322">
        <f t="shared" si="289"/>
        <v>0</v>
      </c>
      <c r="N1248" s="479">
        <f t="shared" si="290"/>
        <v>0</v>
      </c>
    </row>
    <row r="1249" spans="2:14" ht="22.5" customHeight="1">
      <c r="B1249" s="804"/>
      <c r="C1249" s="646" t="s">
        <v>310</v>
      </c>
      <c r="D1249" s="290"/>
      <c r="E1249" s="461"/>
      <c r="F1249" s="813" t="s">
        <v>107</v>
      </c>
      <c r="G1249" s="354">
        <v>1</v>
      </c>
      <c r="H1249" s="355"/>
      <c r="I1249" s="981">
        <f t="shared" si="286"/>
        <v>0</v>
      </c>
      <c r="J1249" s="1001"/>
      <c r="K1249" s="981">
        <f t="shared" si="287"/>
        <v>0</v>
      </c>
      <c r="L1249" s="981">
        <f t="shared" si="288"/>
        <v>0</v>
      </c>
      <c r="M1249" s="322">
        <f t="shared" si="289"/>
        <v>0</v>
      </c>
      <c r="N1249" s="479">
        <f t="shared" si="290"/>
        <v>0</v>
      </c>
    </row>
    <row r="1250" spans="2:14" ht="22.5" customHeight="1">
      <c r="B1250" s="808">
        <v>9</v>
      </c>
      <c r="C1250" s="809" t="s">
        <v>839</v>
      </c>
      <c r="D1250" s="797"/>
      <c r="E1250" s="798"/>
      <c r="F1250" s="813" t="s">
        <v>107</v>
      </c>
      <c r="G1250" s="354">
        <v>1</v>
      </c>
      <c r="H1250" s="355"/>
      <c r="I1250" s="981">
        <f>G1250*H1250</f>
        <v>0</v>
      </c>
      <c r="J1250" s="1001"/>
      <c r="K1250" s="981">
        <f>G1250*J1250</f>
        <v>0</v>
      </c>
      <c r="L1250" s="981">
        <f>I1250+K1250</f>
        <v>0</v>
      </c>
      <c r="M1250" s="322">
        <f t="shared" ref="M1250" si="291">SUM(I1250+K1250)</f>
        <v>0</v>
      </c>
      <c r="N1250" s="479">
        <f t="shared" ref="N1250" si="292">(H1250+J1250)*G1250</f>
        <v>0</v>
      </c>
    </row>
    <row r="1251" spans="2:14" ht="22.5" customHeight="1">
      <c r="B1251" s="808">
        <v>10</v>
      </c>
      <c r="C1251" s="809" t="s">
        <v>840</v>
      </c>
      <c r="D1251" s="797"/>
      <c r="E1251" s="798"/>
      <c r="F1251" s="799"/>
      <c r="G1251" s="248"/>
      <c r="H1251" s="249"/>
      <c r="I1251" s="989"/>
      <c r="J1251" s="994"/>
      <c r="K1251" s="988"/>
      <c r="L1251" s="989"/>
      <c r="M1251" s="322"/>
      <c r="N1251" s="479"/>
    </row>
    <row r="1252" spans="2:14" ht="22.5" customHeight="1">
      <c r="B1252" s="808"/>
      <c r="C1252" s="809" t="s">
        <v>842</v>
      </c>
      <c r="D1252" s="797"/>
      <c r="E1252" s="798"/>
      <c r="F1252" s="544" t="s">
        <v>35</v>
      </c>
      <c r="G1252" s="250">
        <v>1</v>
      </c>
      <c r="H1252" s="343"/>
      <c r="I1252" s="988">
        <f>G1252*H1252</f>
        <v>0</v>
      </c>
      <c r="J1252" s="988"/>
      <c r="K1252" s="988">
        <f>G1252*J1252</f>
        <v>0</v>
      </c>
      <c r="L1252" s="988">
        <f>I1252+K1252</f>
        <v>0</v>
      </c>
      <c r="M1252" s="322">
        <f t="shared" ref="M1252" si="293">SUM(I1252+K1252)</f>
        <v>0</v>
      </c>
      <c r="N1252" s="479">
        <f t="shared" ref="N1252" si="294">(H1252+J1252)*G1252</f>
        <v>0</v>
      </c>
    </row>
    <row r="1253" spans="2:14" ht="22.5" customHeight="1">
      <c r="B1253" s="808"/>
      <c r="C1253" s="809" t="s">
        <v>841</v>
      </c>
      <c r="D1253" s="797"/>
      <c r="E1253" s="798"/>
      <c r="F1253" s="799"/>
      <c r="G1253" s="248"/>
      <c r="H1253" s="249"/>
      <c r="I1253" s="989"/>
      <c r="J1253" s="994"/>
      <c r="K1253" s="988"/>
      <c r="L1253" s="989"/>
      <c r="M1253" s="322"/>
      <c r="N1253" s="479"/>
    </row>
    <row r="1254" spans="2:14" ht="22.5" customHeight="1">
      <c r="B1254" s="808"/>
      <c r="C1254" s="809" t="s">
        <v>843</v>
      </c>
      <c r="D1254" s="797"/>
      <c r="E1254" s="798"/>
      <c r="F1254" s="544" t="s">
        <v>35</v>
      </c>
      <c r="G1254" s="250">
        <v>5</v>
      </c>
      <c r="H1254" s="343"/>
      <c r="I1254" s="988">
        <f>G1254*H1254</f>
        <v>0</v>
      </c>
      <c r="J1254" s="988"/>
      <c r="K1254" s="988">
        <f>G1254*J1254</f>
        <v>0</v>
      </c>
      <c r="L1254" s="988">
        <f>I1254+K1254</f>
        <v>0</v>
      </c>
      <c r="M1254" s="322">
        <f t="shared" ref="M1254:M1265" si="295">SUM(I1254+K1254)</f>
        <v>0</v>
      </c>
      <c r="N1254" s="479">
        <f t="shared" ref="N1254:N1265" si="296">(H1254+J1254)*G1254</f>
        <v>0</v>
      </c>
    </row>
    <row r="1255" spans="2:14" ht="22.5" customHeight="1">
      <c r="B1255" s="808"/>
      <c r="C1255" s="809" t="s">
        <v>844</v>
      </c>
      <c r="D1255" s="797"/>
      <c r="E1255" s="798"/>
      <c r="F1255" s="544" t="s">
        <v>35</v>
      </c>
      <c r="G1255" s="250">
        <v>3</v>
      </c>
      <c r="H1255" s="343"/>
      <c r="I1255" s="988">
        <f>G1255*H1255</f>
        <v>0</v>
      </c>
      <c r="J1255" s="988"/>
      <c r="K1255" s="988">
        <f>G1255*J1255</f>
        <v>0</v>
      </c>
      <c r="L1255" s="988">
        <f>I1255+K1255</f>
        <v>0</v>
      </c>
      <c r="M1255" s="322"/>
      <c r="N1255" s="479"/>
    </row>
    <row r="1256" spans="2:14" ht="22.5" customHeight="1">
      <c r="B1256" s="808">
        <v>11</v>
      </c>
      <c r="C1256" s="809" t="s">
        <v>845</v>
      </c>
      <c r="D1256" s="797"/>
      <c r="E1256" s="798"/>
      <c r="F1256" s="799"/>
      <c r="G1256" s="248"/>
      <c r="H1256" s="249"/>
      <c r="I1256" s="989"/>
      <c r="J1256" s="994"/>
      <c r="K1256" s="988"/>
      <c r="L1256" s="989"/>
      <c r="M1256" s="322"/>
      <c r="N1256" s="479"/>
    </row>
    <row r="1257" spans="2:14" ht="22.5" customHeight="1">
      <c r="B1257" s="804"/>
      <c r="C1257" s="809" t="s">
        <v>1166</v>
      </c>
      <c r="D1257" s="797"/>
      <c r="E1257" s="798"/>
      <c r="F1257" s="544" t="s">
        <v>35</v>
      </c>
      <c r="G1257" s="250">
        <v>1</v>
      </c>
      <c r="H1257" s="343"/>
      <c r="I1257" s="988">
        <f>G1257*H1257</f>
        <v>0</v>
      </c>
      <c r="J1257" s="988"/>
      <c r="K1257" s="988">
        <f>G1257*J1257</f>
        <v>0</v>
      </c>
      <c r="L1257" s="988">
        <f>I1257+K1257</f>
        <v>0</v>
      </c>
      <c r="M1257" s="322"/>
      <c r="N1257" s="479"/>
    </row>
    <row r="1258" spans="2:14" ht="22.5" customHeight="1">
      <c r="B1258" s="804"/>
      <c r="C1258" s="809" t="s">
        <v>846</v>
      </c>
      <c r="D1258" s="684"/>
      <c r="E1258" s="682"/>
      <c r="F1258" s="799"/>
      <c r="G1258" s="248"/>
      <c r="H1258" s="249"/>
      <c r="I1258" s="989"/>
      <c r="J1258" s="994"/>
      <c r="K1258" s="988"/>
      <c r="L1258" s="989"/>
      <c r="M1258" s="322"/>
      <c r="N1258" s="479"/>
    </row>
    <row r="1259" spans="2:14" ht="22.5" customHeight="1">
      <c r="B1259" s="804"/>
      <c r="C1259" s="809" t="s">
        <v>1167</v>
      </c>
      <c r="D1259" s="797"/>
      <c r="E1259" s="798"/>
      <c r="F1259" s="544" t="s">
        <v>35</v>
      </c>
      <c r="G1259" s="250">
        <v>1</v>
      </c>
      <c r="H1259" s="343"/>
      <c r="I1259" s="988">
        <f>G1259*H1259</f>
        <v>0</v>
      </c>
      <c r="J1259" s="988"/>
      <c r="K1259" s="988">
        <f>G1259*J1259</f>
        <v>0</v>
      </c>
      <c r="L1259" s="988">
        <f>I1259+K1259</f>
        <v>0</v>
      </c>
      <c r="M1259" s="322"/>
      <c r="N1259" s="479"/>
    </row>
    <row r="1260" spans="2:14" ht="22.5" customHeight="1">
      <c r="B1260" s="804"/>
      <c r="C1260" s="809" t="s">
        <v>847</v>
      </c>
      <c r="D1260" s="684"/>
      <c r="E1260" s="682"/>
      <c r="F1260" s="799"/>
      <c r="G1260" s="248"/>
      <c r="H1260" s="249"/>
      <c r="I1260" s="989"/>
      <c r="J1260" s="994"/>
      <c r="K1260" s="988"/>
      <c r="L1260" s="989"/>
      <c r="M1260" s="322"/>
      <c r="N1260" s="479"/>
    </row>
    <row r="1261" spans="2:14" ht="22.5" customHeight="1">
      <c r="B1261" s="544">
        <v>12</v>
      </c>
      <c r="C1261" s="814" t="s">
        <v>757</v>
      </c>
      <c r="D1261" s="626"/>
      <c r="E1261" s="774"/>
      <c r="F1261" s="544" t="s">
        <v>35</v>
      </c>
      <c r="G1261" s="245">
        <v>1</v>
      </c>
      <c r="H1261" s="246"/>
      <c r="I1261" s="988">
        <f>G1261*H1261</f>
        <v>0</v>
      </c>
      <c r="J1261" s="994"/>
      <c r="K1261" s="988">
        <f>G1261*J1261</f>
        <v>0</v>
      </c>
      <c r="L1261" s="988">
        <f>I1261+K1261</f>
        <v>0</v>
      </c>
      <c r="M1261" s="322"/>
      <c r="N1261" s="479"/>
    </row>
    <row r="1262" spans="2:14" ht="22.5" customHeight="1">
      <c r="B1262" s="544"/>
      <c r="C1262" s="814" t="s">
        <v>758</v>
      </c>
      <c r="D1262" s="626"/>
      <c r="E1262" s="774"/>
      <c r="F1262" s="705"/>
      <c r="G1262" s="335"/>
      <c r="H1262" s="337"/>
      <c r="I1262" s="981"/>
      <c r="J1262" s="981"/>
      <c r="K1262" s="981"/>
      <c r="L1262" s="981"/>
      <c r="M1262" s="322"/>
      <c r="N1262" s="479"/>
    </row>
    <row r="1263" spans="2:14" ht="22.5" customHeight="1">
      <c r="B1263" s="544"/>
      <c r="C1263" s="814" t="s">
        <v>759</v>
      </c>
      <c r="D1263" s="626"/>
      <c r="E1263" s="774"/>
      <c r="F1263" s="705"/>
      <c r="G1263" s="335"/>
      <c r="H1263" s="337"/>
      <c r="I1263" s="981"/>
      <c r="J1263" s="981"/>
      <c r="K1263" s="981"/>
      <c r="L1263" s="981"/>
      <c r="M1263" s="322"/>
      <c r="N1263" s="479"/>
    </row>
    <row r="1264" spans="2:14" ht="22.5" customHeight="1">
      <c r="B1264" s="544">
        <v>13</v>
      </c>
      <c r="C1264" s="814" t="s">
        <v>760</v>
      </c>
      <c r="D1264" s="626"/>
      <c r="E1264" s="774"/>
      <c r="F1264" s="544" t="s">
        <v>35</v>
      </c>
      <c r="G1264" s="245">
        <v>1</v>
      </c>
      <c r="H1264" s="246"/>
      <c r="I1264" s="988">
        <f>G1264*H1264</f>
        <v>0</v>
      </c>
      <c r="J1264" s="994"/>
      <c r="K1264" s="988">
        <f>G1264*J1264</f>
        <v>0</v>
      </c>
      <c r="L1264" s="988">
        <f>I1264+K1264</f>
        <v>0</v>
      </c>
      <c r="M1264" s="322"/>
      <c r="N1264" s="479"/>
    </row>
    <row r="1265" spans="2:14" ht="22.5" customHeight="1">
      <c r="B1265" s="544"/>
      <c r="C1265" s="814" t="s">
        <v>761</v>
      </c>
      <c r="D1265" s="626"/>
      <c r="E1265" s="774"/>
      <c r="F1265" s="705"/>
      <c r="G1265" s="335"/>
      <c r="H1265" s="337"/>
      <c r="I1265" s="981"/>
      <c r="J1265" s="981"/>
      <c r="K1265" s="981"/>
      <c r="L1265" s="981"/>
      <c r="M1265" s="322">
        <f t="shared" si="295"/>
        <v>0</v>
      </c>
      <c r="N1265" s="479">
        <f t="shared" si="296"/>
        <v>0</v>
      </c>
    </row>
    <row r="1266" spans="2:14" ht="22.5" customHeight="1">
      <c r="B1266" s="544"/>
      <c r="C1266" s="814" t="s">
        <v>759</v>
      </c>
      <c r="D1266" s="626"/>
      <c r="E1266" s="774"/>
      <c r="F1266" s="356"/>
      <c r="G1266" s="335"/>
      <c r="H1266" s="342"/>
      <c r="I1266" s="993"/>
      <c r="J1266" s="1002"/>
      <c r="K1266" s="993"/>
      <c r="L1266" s="1003"/>
      <c r="M1266" s="322"/>
      <c r="N1266" s="479"/>
    </row>
    <row r="1267" spans="2:14" ht="22.5" customHeight="1">
      <c r="B1267" s="804"/>
      <c r="C1267" s="805"/>
      <c r="D1267" s="684"/>
      <c r="E1267" s="682"/>
      <c r="F1267" s="799"/>
      <c r="G1267" s="800"/>
      <c r="H1267" s="801"/>
      <c r="I1267" s="997"/>
      <c r="J1267" s="998"/>
      <c r="K1267" s="916"/>
      <c r="L1267" s="997"/>
      <c r="M1267" s="322"/>
      <c r="N1267" s="479"/>
    </row>
    <row r="1268" spans="2:14" ht="22.5" customHeight="1">
      <c r="B1268" s="804"/>
      <c r="C1268" s="805"/>
      <c r="D1268" s="684" t="s">
        <v>848</v>
      </c>
      <c r="E1268" s="682"/>
      <c r="F1268" s="442"/>
      <c r="G1268" s="806"/>
      <c r="H1268" s="807"/>
      <c r="I1268" s="999">
        <f>SUM(I1205:I1267)</f>
        <v>0</v>
      </c>
      <c r="J1268" s="1000"/>
      <c r="K1268" s="999">
        <f>SUM(K1205:K1267)</f>
        <v>0</v>
      </c>
      <c r="L1268" s="999">
        <f>SUM(L1205:L1267)</f>
        <v>0</v>
      </c>
      <c r="M1268" s="511">
        <f>SUM(I1268+K1268)</f>
        <v>0</v>
      </c>
      <c r="N1268" s="512">
        <f>SUM(N1205:N1267)</f>
        <v>0</v>
      </c>
    </row>
    <row r="1269" spans="2:14" ht="22.5" customHeight="1">
      <c r="B1269" s="804"/>
      <c r="C1269" s="805"/>
      <c r="D1269" s="684"/>
      <c r="E1269" s="682"/>
      <c r="F1269" s="799"/>
      <c r="G1269" s="800"/>
      <c r="H1269" s="801"/>
      <c r="I1269" s="997"/>
      <c r="J1269" s="998"/>
      <c r="K1269" s="916"/>
      <c r="L1269" s="997"/>
      <c r="M1269" s="322">
        <f t="shared" si="258"/>
        <v>0</v>
      </c>
      <c r="N1269" s="479">
        <f t="shared" si="259"/>
        <v>0</v>
      </c>
    </row>
    <row r="1270" spans="2:14" ht="22.5" customHeight="1">
      <c r="B1270" s="804"/>
      <c r="C1270" s="805"/>
      <c r="D1270" s="684"/>
      <c r="E1270" s="682"/>
      <c r="F1270" s="799"/>
      <c r="G1270" s="800"/>
      <c r="H1270" s="801"/>
      <c r="I1270" s="997"/>
      <c r="J1270" s="998"/>
      <c r="K1270" s="916"/>
      <c r="L1270" s="997"/>
      <c r="M1270" s="573"/>
      <c r="N1270" s="479"/>
    </row>
    <row r="1271" spans="2:14" ht="22.5" customHeight="1">
      <c r="B1271" s="751"/>
      <c r="C1271" s="750"/>
      <c r="D1271" s="815" t="s">
        <v>4</v>
      </c>
      <c r="E1271" s="816"/>
      <c r="F1271" s="751"/>
      <c r="G1271" s="358"/>
      <c r="H1271" s="359"/>
      <c r="I1271" s="981"/>
      <c r="J1271" s="1004"/>
      <c r="K1271" s="981"/>
      <c r="L1271" s="981"/>
      <c r="M1271" s="748"/>
      <c r="N1271" s="817"/>
    </row>
    <row r="1272" spans="2:14" ht="22.5" customHeight="1">
      <c r="B1272" s="751"/>
      <c r="C1272" s="818"/>
      <c r="D1272" s="815" t="s">
        <v>73</v>
      </c>
      <c r="E1272" s="668"/>
      <c r="F1272" s="751"/>
      <c r="G1272" s="358"/>
      <c r="H1272" s="359"/>
      <c r="I1272" s="981"/>
      <c r="J1272" s="1004"/>
      <c r="K1272" s="981"/>
      <c r="L1272" s="981"/>
      <c r="M1272" s="748"/>
      <c r="N1272" s="817"/>
    </row>
    <row r="1273" spans="2:14" ht="22.5" customHeight="1">
      <c r="B1273" s="819">
        <v>1</v>
      </c>
      <c r="C1273" s="820" t="s">
        <v>216</v>
      </c>
      <c r="D1273" s="821"/>
      <c r="E1273" s="822"/>
      <c r="F1273" s="751"/>
      <c r="G1273" s="358"/>
      <c r="H1273" s="359"/>
      <c r="I1273" s="981"/>
      <c r="J1273" s="1004"/>
      <c r="K1273" s="981"/>
      <c r="L1273" s="981"/>
      <c r="M1273" s="748"/>
      <c r="N1273" s="817"/>
    </row>
    <row r="1274" spans="2:14" ht="22.5" customHeight="1">
      <c r="B1274" s="790"/>
      <c r="C1274" s="820">
        <v>1.1000000000000001</v>
      </c>
      <c r="D1274" s="821" t="s">
        <v>872</v>
      </c>
      <c r="E1274" s="668"/>
      <c r="F1274" s="751"/>
      <c r="G1274" s="358"/>
      <c r="H1274" s="359"/>
      <c r="I1274" s="981"/>
      <c r="J1274" s="1004"/>
      <c r="K1274" s="981"/>
      <c r="L1274" s="981"/>
      <c r="M1274" s="748"/>
      <c r="N1274" s="817"/>
    </row>
    <row r="1275" spans="2:14" ht="22.5" customHeight="1">
      <c r="B1275" s="790"/>
      <c r="C1275" s="823"/>
      <c r="D1275" s="824" t="s">
        <v>873</v>
      </c>
      <c r="E1275" s="668"/>
      <c r="F1275" s="799" t="s">
        <v>35</v>
      </c>
      <c r="G1275" s="251">
        <v>1</v>
      </c>
      <c r="H1275" s="252"/>
      <c r="I1275" s="1005">
        <f>G1275*H1275</f>
        <v>0</v>
      </c>
      <c r="J1275" s="1006"/>
      <c r="K1275" s="1007">
        <f>G1275*J1275</f>
        <v>0</v>
      </c>
      <c r="L1275" s="1005">
        <f>I1275+K1275</f>
        <v>0</v>
      </c>
      <c r="M1275" s="357">
        <f>SUM(I1275+K1275)</f>
        <v>0</v>
      </c>
      <c r="N1275" s="747">
        <f>(H1275+J1275)*G1275</f>
        <v>0</v>
      </c>
    </row>
    <row r="1276" spans="2:14" ht="22.5" customHeight="1">
      <c r="B1276" s="790"/>
      <c r="C1276" s="820">
        <v>1.2</v>
      </c>
      <c r="D1276" s="821" t="s">
        <v>874</v>
      </c>
      <c r="E1276" s="668"/>
      <c r="F1276" s="799"/>
      <c r="G1276" s="825"/>
      <c r="H1276" s="826"/>
      <c r="I1276" s="1008"/>
      <c r="J1276" s="1009"/>
      <c r="K1276" s="1008"/>
      <c r="L1276" s="1010"/>
      <c r="M1276" s="748"/>
      <c r="N1276" s="817"/>
    </row>
    <row r="1277" spans="2:14" ht="22.5" customHeight="1">
      <c r="B1277" s="790"/>
      <c r="C1277" s="823"/>
      <c r="D1277" s="824" t="s">
        <v>873</v>
      </c>
      <c r="E1277" s="668"/>
      <c r="F1277" s="799" t="s">
        <v>35</v>
      </c>
      <c r="G1277" s="825">
        <v>1</v>
      </c>
      <c r="H1277" s="252"/>
      <c r="I1277" s="1005">
        <f>G1277*H1277</f>
        <v>0</v>
      </c>
      <c r="J1277" s="1006"/>
      <c r="K1277" s="1007">
        <f>G1277*J1277</f>
        <v>0</v>
      </c>
      <c r="L1277" s="1005">
        <f>I1277+K1277</f>
        <v>0</v>
      </c>
      <c r="M1277" s="357">
        <f>SUM(I1277+K1277)</f>
        <v>0</v>
      </c>
      <c r="N1277" s="747">
        <f>(H1277+J1277)*G1277</f>
        <v>0</v>
      </c>
    </row>
    <row r="1278" spans="2:14" ht="22.5" customHeight="1">
      <c r="B1278" s="790"/>
      <c r="C1278" s="820">
        <v>1.3</v>
      </c>
      <c r="D1278" s="821" t="s">
        <v>875</v>
      </c>
      <c r="E1278" s="668"/>
      <c r="F1278" s="799"/>
      <c r="G1278" s="825"/>
      <c r="H1278" s="826"/>
      <c r="I1278" s="1008"/>
      <c r="J1278" s="1009"/>
      <c r="K1278" s="1008"/>
      <c r="L1278" s="1010"/>
      <c r="M1278" s="748"/>
      <c r="N1278" s="817"/>
    </row>
    <row r="1279" spans="2:14" ht="22.5" customHeight="1">
      <c r="B1279" s="790"/>
      <c r="C1279" s="823"/>
      <c r="D1279" s="824" t="s">
        <v>873</v>
      </c>
      <c r="E1279" s="668"/>
      <c r="F1279" s="799" t="s">
        <v>35</v>
      </c>
      <c r="G1279" s="825">
        <v>1</v>
      </c>
      <c r="H1279" s="252"/>
      <c r="I1279" s="1005">
        <f>G1279*H1279</f>
        <v>0</v>
      </c>
      <c r="J1279" s="1006"/>
      <c r="K1279" s="1007">
        <f>G1279*J1279</f>
        <v>0</v>
      </c>
      <c r="L1279" s="1005">
        <f>I1279+K1279</f>
        <v>0</v>
      </c>
      <c r="M1279" s="357">
        <f>SUM(I1279+K1279)</f>
        <v>0</v>
      </c>
      <c r="N1279" s="747">
        <f>(H1279+J1279)*G1279</f>
        <v>0</v>
      </c>
    </row>
    <row r="1280" spans="2:14" ht="22.5" customHeight="1">
      <c r="B1280" s="790"/>
      <c r="C1280" s="820">
        <v>1.4</v>
      </c>
      <c r="D1280" s="821" t="s">
        <v>876</v>
      </c>
      <c r="E1280" s="668"/>
      <c r="F1280" s="799"/>
      <c r="G1280" s="825"/>
      <c r="H1280" s="826"/>
      <c r="I1280" s="1008"/>
      <c r="J1280" s="1009"/>
      <c r="K1280" s="1008"/>
      <c r="L1280" s="1010"/>
      <c r="M1280" s="748"/>
      <c r="N1280" s="817"/>
    </row>
    <row r="1281" spans="2:14" ht="22.5" customHeight="1">
      <c r="B1281" s="790"/>
      <c r="C1281" s="823"/>
      <c r="D1281" s="824" t="s">
        <v>873</v>
      </c>
      <c r="E1281" s="668"/>
      <c r="F1281" s="799" t="s">
        <v>35</v>
      </c>
      <c r="G1281" s="825">
        <v>1</v>
      </c>
      <c r="H1281" s="252"/>
      <c r="I1281" s="1005">
        <f>G1281*H1281</f>
        <v>0</v>
      </c>
      <c r="J1281" s="1006"/>
      <c r="K1281" s="1007">
        <f>G1281*J1281</f>
        <v>0</v>
      </c>
      <c r="L1281" s="1005">
        <f>I1281+K1281</f>
        <v>0</v>
      </c>
      <c r="M1281" s="748"/>
      <c r="N1281" s="817"/>
    </row>
    <row r="1282" spans="2:14" ht="22.5" customHeight="1">
      <c r="B1282" s="790"/>
      <c r="C1282" s="820">
        <v>1.5</v>
      </c>
      <c r="D1282" s="821" t="s">
        <v>877</v>
      </c>
      <c r="E1282" s="668"/>
      <c r="F1282" s="799"/>
      <c r="G1282" s="825"/>
      <c r="H1282" s="826"/>
      <c r="I1282" s="1008"/>
      <c r="J1282" s="1009"/>
      <c r="K1282" s="1008"/>
      <c r="L1282" s="1010"/>
      <c r="M1282" s="357">
        <f>SUM(I1282+K1282)</f>
        <v>0</v>
      </c>
      <c r="N1282" s="747">
        <f>(H1282+J1282)*G1282</f>
        <v>0</v>
      </c>
    </row>
    <row r="1283" spans="2:14" ht="22.5" customHeight="1">
      <c r="B1283" s="790"/>
      <c r="C1283" s="823"/>
      <c r="D1283" s="824" t="s">
        <v>873</v>
      </c>
      <c r="E1283" s="668"/>
      <c r="F1283" s="799" t="s">
        <v>35</v>
      </c>
      <c r="G1283" s="825">
        <v>1</v>
      </c>
      <c r="H1283" s="252"/>
      <c r="I1283" s="1005">
        <f>G1283*H1283</f>
        <v>0</v>
      </c>
      <c r="J1283" s="1006"/>
      <c r="K1283" s="1007">
        <f>G1283*J1283</f>
        <v>0</v>
      </c>
      <c r="L1283" s="1005">
        <f>I1283+K1283</f>
        <v>0</v>
      </c>
      <c r="M1283" s="748"/>
      <c r="N1283" s="817"/>
    </row>
    <row r="1284" spans="2:14" ht="22.5" customHeight="1">
      <c r="B1284" s="790"/>
      <c r="C1284" s="820">
        <v>1.6</v>
      </c>
      <c r="D1284" s="821" t="s">
        <v>878</v>
      </c>
      <c r="E1284" s="668"/>
      <c r="F1284" s="799"/>
      <c r="G1284" s="825"/>
      <c r="H1284" s="826"/>
      <c r="I1284" s="1008"/>
      <c r="J1284" s="1009"/>
      <c r="K1284" s="1008"/>
      <c r="L1284" s="1010"/>
      <c r="M1284" s="357">
        <f>SUM(I1284+K1284)</f>
        <v>0</v>
      </c>
      <c r="N1284" s="747">
        <f>(H1284+J1284)*G1284</f>
        <v>0</v>
      </c>
    </row>
    <row r="1285" spans="2:14" ht="22.5" customHeight="1">
      <c r="B1285" s="790"/>
      <c r="C1285" s="823"/>
      <c r="D1285" s="824" t="s">
        <v>873</v>
      </c>
      <c r="E1285" s="668"/>
      <c r="F1285" s="799" t="s">
        <v>35</v>
      </c>
      <c r="G1285" s="825">
        <v>1</v>
      </c>
      <c r="H1285" s="252"/>
      <c r="I1285" s="1005">
        <f>G1285*H1285</f>
        <v>0</v>
      </c>
      <c r="J1285" s="1006"/>
      <c r="K1285" s="1007">
        <f>G1285*J1285</f>
        <v>0</v>
      </c>
      <c r="L1285" s="1005">
        <f>I1285+K1285</f>
        <v>0</v>
      </c>
      <c r="M1285" s="748"/>
      <c r="N1285" s="817"/>
    </row>
    <row r="1286" spans="2:14" ht="22.5" customHeight="1">
      <c r="B1286" s="790"/>
      <c r="C1286" s="820">
        <v>1.7</v>
      </c>
      <c r="D1286" s="821" t="s">
        <v>879</v>
      </c>
      <c r="E1286" s="668"/>
      <c r="F1286" s="799"/>
      <c r="G1286" s="825"/>
      <c r="H1286" s="826"/>
      <c r="I1286" s="1008"/>
      <c r="J1286" s="1009"/>
      <c r="K1286" s="1008"/>
      <c r="L1286" s="1010"/>
      <c r="M1286" s="357">
        <f>SUM(I1286+K1286)</f>
        <v>0</v>
      </c>
      <c r="N1286" s="747">
        <f>(H1286+J1286)*G1286</f>
        <v>0</v>
      </c>
    </row>
    <row r="1287" spans="2:14" ht="22.5" customHeight="1">
      <c r="B1287" s="790"/>
      <c r="C1287" s="823"/>
      <c r="D1287" s="824" t="s">
        <v>873</v>
      </c>
      <c r="E1287" s="668"/>
      <c r="F1287" s="799" t="s">
        <v>35</v>
      </c>
      <c r="G1287" s="825">
        <v>1</v>
      </c>
      <c r="H1287" s="252"/>
      <c r="I1287" s="1005">
        <f>G1287*H1287</f>
        <v>0</v>
      </c>
      <c r="J1287" s="1006"/>
      <c r="K1287" s="1007">
        <f>G1287*J1287</f>
        <v>0</v>
      </c>
      <c r="L1287" s="1005">
        <f>I1287+K1287</f>
        <v>0</v>
      </c>
      <c r="M1287" s="748"/>
      <c r="N1287" s="817"/>
    </row>
    <row r="1288" spans="2:14" ht="22.5" customHeight="1">
      <c r="B1288" s="790"/>
      <c r="C1288" s="820">
        <v>1.8</v>
      </c>
      <c r="D1288" s="821" t="s">
        <v>880</v>
      </c>
      <c r="E1288" s="668"/>
      <c r="F1288" s="799"/>
      <c r="G1288" s="825"/>
      <c r="H1288" s="826"/>
      <c r="I1288" s="1008"/>
      <c r="J1288" s="1009"/>
      <c r="K1288" s="1008"/>
      <c r="L1288" s="1010"/>
      <c r="M1288" s="357">
        <f>SUM(I1288+K1288)</f>
        <v>0</v>
      </c>
      <c r="N1288" s="747">
        <f>(H1288+J1288)*G1288</f>
        <v>0</v>
      </c>
    </row>
    <row r="1289" spans="2:14" ht="22.5" customHeight="1">
      <c r="B1289" s="790"/>
      <c r="C1289" s="823"/>
      <c r="D1289" s="824" t="s">
        <v>881</v>
      </c>
      <c r="E1289" s="668"/>
      <c r="F1289" s="799" t="s">
        <v>35</v>
      </c>
      <c r="G1289" s="825">
        <v>1</v>
      </c>
      <c r="H1289" s="826"/>
      <c r="I1289" s="1005">
        <f>G1289*H1289</f>
        <v>0</v>
      </c>
      <c r="J1289" s="1006"/>
      <c r="K1289" s="1007">
        <f>G1289*J1289</f>
        <v>0</v>
      </c>
      <c r="L1289" s="1005">
        <f>I1289+K1289</f>
        <v>0</v>
      </c>
      <c r="M1289" s="748"/>
      <c r="N1289" s="817"/>
    </row>
    <row r="1290" spans="2:14" ht="22.5" customHeight="1">
      <c r="B1290" s="790"/>
      <c r="C1290" s="820" t="s">
        <v>882</v>
      </c>
      <c r="D1290" s="821"/>
      <c r="E1290" s="668"/>
      <c r="F1290" s="799"/>
      <c r="G1290" s="825"/>
      <c r="H1290" s="826"/>
      <c r="I1290" s="1008"/>
      <c r="J1290" s="1009"/>
      <c r="K1290" s="1008"/>
      <c r="L1290" s="1010"/>
      <c r="M1290" s="748"/>
      <c r="N1290" s="817"/>
    </row>
    <row r="1291" spans="2:14" ht="22.5" customHeight="1">
      <c r="B1291" s="790"/>
      <c r="C1291" s="823"/>
      <c r="D1291" s="824" t="s">
        <v>883</v>
      </c>
      <c r="E1291" s="668"/>
      <c r="F1291" s="799" t="s">
        <v>35</v>
      </c>
      <c r="G1291" s="825">
        <v>1</v>
      </c>
      <c r="H1291" s="826"/>
      <c r="I1291" s="1005">
        <f>G1291*H1291</f>
        <v>0</v>
      </c>
      <c r="J1291" s="1006"/>
      <c r="K1291" s="1007">
        <f>G1291*J1291</f>
        <v>0</v>
      </c>
      <c r="L1291" s="1005">
        <f>I1291+K1291</f>
        <v>0</v>
      </c>
      <c r="M1291" s="357">
        <f>SUM(I1291+K1291)</f>
        <v>0</v>
      </c>
      <c r="N1291" s="747">
        <f>(H1291+J1291)*G1291</f>
        <v>0</v>
      </c>
    </row>
    <row r="1292" spans="2:14" ht="22.5" customHeight="1">
      <c r="B1292" s="790"/>
      <c r="C1292" s="820" t="s">
        <v>884</v>
      </c>
      <c r="D1292" s="821"/>
      <c r="E1292" s="668"/>
      <c r="F1292" s="799"/>
      <c r="G1292" s="825"/>
      <c r="H1292" s="826"/>
      <c r="I1292" s="1008"/>
      <c r="J1292" s="1009"/>
      <c r="K1292" s="1008"/>
      <c r="L1292" s="1010"/>
      <c r="M1292" s="748"/>
      <c r="N1292" s="817"/>
    </row>
    <row r="1293" spans="2:14" ht="22.5" customHeight="1">
      <c r="B1293" s="790"/>
      <c r="C1293" s="823"/>
      <c r="D1293" s="824" t="s">
        <v>885</v>
      </c>
      <c r="E1293" s="668"/>
      <c r="F1293" s="799" t="s">
        <v>35</v>
      </c>
      <c r="G1293" s="825">
        <v>1</v>
      </c>
      <c r="H1293" s="826"/>
      <c r="I1293" s="1005">
        <f>G1293*H1293</f>
        <v>0</v>
      </c>
      <c r="J1293" s="1006"/>
      <c r="K1293" s="1007">
        <f>G1293*J1293</f>
        <v>0</v>
      </c>
      <c r="L1293" s="1005">
        <f>I1293+K1293</f>
        <v>0</v>
      </c>
      <c r="M1293" s="357">
        <f>SUM(I1293+K1293)</f>
        <v>0</v>
      </c>
      <c r="N1293" s="747">
        <f>(H1293+J1293)*G1293</f>
        <v>0</v>
      </c>
    </row>
    <row r="1294" spans="2:14" ht="22.5" customHeight="1">
      <c r="B1294" s="790"/>
      <c r="C1294" s="820" t="s">
        <v>886</v>
      </c>
      <c r="D1294" s="824"/>
      <c r="E1294" s="668"/>
      <c r="F1294" s="799"/>
      <c r="G1294" s="825"/>
      <c r="H1294" s="826"/>
      <c r="I1294" s="1008"/>
      <c r="J1294" s="1009"/>
      <c r="K1294" s="1008"/>
      <c r="L1294" s="1010"/>
      <c r="M1294" s="748"/>
      <c r="N1294" s="817"/>
    </row>
    <row r="1295" spans="2:14" ht="22.5" customHeight="1">
      <c r="B1295" s="790"/>
      <c r="C1295" s="823"/>
      <c r="D1295" s="824" t="s">
        <v>887</v>
      </c>
      <c r="E1295" s="668"/>
      <c r="F1295" s="799" t="s">
        <v>35</v>
      </c>
      <c r="G1295" s="825">
        <v>1</v>
      </c>
      <c r="H1295" s="826"/>
      <c r="I1295" s="1005">
        <f>G1295*H1295</f>
        <v>0</v>
      </c>
      <c r="J1295" s="1006"/>
      <c r="K1295" s="1007">
        <f>G1295*J1295</f>
        <v>0</v>
      </c>
      <c r="L1295" s="1005">
        <f>I1295+K1295</f>
        <v>0</v>
      </c>
      <c r="M1295" s="748"/>
      <c r="N1295" s="817"/>
    </row>
    <row r="1296" spans="2:14" ht="22.5" customHeight="1">
      <c r="B1296" s="790"/>
      <c r="C1296" s="823"/>
      <c r="D1296" s="824" t="s">
        <v>888</v>
      </c>
      <c r="E1296" s="668"/>
      <c r="F1296" s="799" t="s">
        <v>35</v>
      </c>
      <c r="G1296" s="825">
        <v>1</v>
      </c>
      <c r="H1296" s="826"/>
      <c r="I1296" s="1005">
        <f>G1296*H1296</f>
        <v>0</v>
      </c>
      <c r="J1296" s="1006"/>
      <c r="K1296" s="1007">
        <f>G1296*J1296</f>
        <v>0</v>
      </c>
      <c r="L1296" s="1005">
        <f>I1296+K1296</f>
        <v>0</v>
      </c>
      <c r="M1296" s="357">
        <f>SUM(I1296+K1296)</f>
        <v>0</v>
      </c>
      <c r="N1296" s="747">
        <f>(H1296+J1296)*G1296</f>
        <v>0</v>
      </c>
    </row>
    <row r="1297" spans="2:14" ht="22.5" customHeight="1">
      <c r="B1297" s="790"/>
      <c r="C1297" s="820" t="s">
        <v>889</v>
      </c>
      <c r="D1297" s="824"/>
      <c r="E1297" s="668"/>
      <c r="F1297" s="799"/>
      <c r="G1297" s="825"/>
      <c r="H1297" s="826"/>
      <c r="I1297" s="1008"/>
      <c r="J1297" s="1009"/>
      <c r="K1297" s="1008"/>
      <c r="L1297" s="1010"/>
      <c r="M1297" s="748"/>
      <c r="N1297" s="817"/>
    </row>
    <row r="1298" spans="2:14" ht="22.5" customHeight="1">
      <c r="B1298" s="790"/>
      <c r="C1298" s="823"/>
      <c r="D1298" s="824" t="s">
        <v>890</v>
      </c>
      <c r="E1298" s="668"/>
      <c r="F1298" s="799" t="s">
        <v>35</v>
      </c>
      <c r="G1298" s="825">
        <v>1</v>
      </c>
      <c r="H1298" s="826"/>
      <c r="I1298" s="1005">
        <f>G1298*H1298</f>
        <v>0</v>
      </c>
      <c r="J1298" s="1006"/>
      <c r="K1298" s="1007">
        <f>G1298*J1298</f>
        <v>0</v>
      </c>
      <c r="L1298" s="1005">
        <f>I1298+K1298</f>
        <v>0</v>
      </c>
      <c r="M1298" s="748"/>
      <c r="N1298" s="817"/>
    </row>
    <row r="1299" spans="2:14" ht="22.5" customHeight="1">
      <c r="B1299" s="790"/>
      <c r="C1299" s="820" t="s">
        <v>891</v>
      </c>
      <c r="D1299" s="824"/>
      <c r="E1299" s="668"/>
      <c r="F1299" s="799"/>
      <c r="G1299" s="825"/>
      <c r="H1299" s="826"/>
      <c r="I1299" s="1008"/>
      <c r="J1299" s="1009"/>
      <c r="K1299" s="1008"/>
      <c r="L1299" s="1010"/>
      <c r="M1299" s="357">
        <f>SUM(I1299+K1299)</f>
        <v>0</v>
      </c>
      <c r="N1299" s="747">
        <f>(H1299+J1299)*G1299</f>
        <v>0</v>
      </c>
    </row>
    <row r="1300" spans="2:14" ht="22.5" customHeight="1">
      <c r="B1300" s="790"/>
      <c r="C1300" s="823"/>
      <c r="D1300" s="824" t="s">
        <v>892</v>
      </c>
      <c r="E1300" s="668"/>
      <c r="F1300" s="799" t="s">
        <v>35</v>
      </c>
      <c r="G1300" s="825">
        <v>1</v>
      </c>
      <c r="H1300" s="826"/>
      <c r="I1300" s="1005">
        <f>G1300*H1300</f>
        <v>0</v>
      </c>
      <c r="J1300" s="1006"/>
      <c r="K1300" s="1007">
        <f>G1300*J1300</f>
        <v>0</v>
      </c>
      <c r="L1300" s="1005">
        <f>I1300+K1300</f>
        <v>0</v>
      </c>
      <c r="M1300" s="748"/>
      <c r="N1300" s="817"/>
    </row>
    <row r="1301" spans="2:14" ht="22.5" customHeight="1">
      <c r="B1301" s="790"/>
      <c r="C1301" s="820" t="s">
        <v>893</v>
      </c>
      <c r="D1301" s="824"/>
      <c r="E1301" s="668"/>
      <c r="F1301" s="799"/>
      <c r="G1301" s="825"/>
      <c r="H1301" s="826"/>
      <c r="I1301" s="1008"/>
      <c r="J1301" s="1009"/>
      <c r="K1301" s="1008"/>
      <c r="L1301" s="1010"/>
      <c r="M1301" s="748"/>
      <c r="N1301" s="817"/>
    </row>
    <row r="1302" spans="2:14" ht="22.5" customHeight="1">
      <c r="B1302" s="790"/>
      <c r="C1302" s="823"/>
      <c r="D1302" s="824" t="s">
        <v>894</v>
      </c>
      <c r="E1302" s="668"/>
      <c r="F1302" s="799" t="s">
        <v>35</v>
      </c>
      <c r="G1302" s="825">
        <v>1</v>
      </c>
      <c r="H1302" s="826"/>
      <c r="I1302" s="1005">
        <f>G1302*H1302</f>
        <v>0</v>
      </c>
      <c r="J1302" s="1006"/>
      <c r="K1302" s="1007">
        <f>G1302*J1302</f>
        <v>0</v>
      </c>
      <c r="L1302" s="1005">
        <f>I1302+K1302</f>
        <v>0</v>
      </c>
      <c r="M1302" s="357">
        <f>SUM(I1302+K1302)</f>
        <v>0</v>
      </c>
      <c r="N1302" s="747">
        <f>(H1302+J1302)*G1302</f>
        <v>0</v>
      </c>
    </row>
    <row r="1303" spans="2:14" ht="22.5" customHeight="1">
      <c r="B1303" s="790"/>
      <c r="C1303" s="823"/>
      <c r="D1303" s="824" t="s">
        <v>895</v>
      </c>
      <c r="E1303" s="668"/>
      <c r="F1303" s="799" t="s">
        <v>35</v>
      </c>
      <c r="G1303" s="825">
        <v>1</v>
      </c>
      <c r="H1303" s="826"/>
      <c r="I1303" s="1005">
        <f>G1303*H1303</f>
        <v>0</v>
      </c>
      <c r="J1303" s="1006"/>
      <c r="K1303" s="1007">
        <f>G1303*J1303</f>
        <v>0</v>
      </c>
      <c r="L1303" s="1005">
        <f>I1303+K1303</f>
        <v>0</v>
      </c>
      <c r="M1303" s="748"/>
      <c r="N1303" s="817"/>
    </row>
    <row r="1304" spans="2:14" ht="22.5" customHeight="1">
      <c r="B1304" s="790"/>
      <c r="C1304" s="820" t="s">
        <v>896</v>
      </c>
      <c r="D1304" s="824"/>
      <c r="E1304" s="668"/>
      <c r="F1304" s="799"/>
      <c r="G1304" s="825"/>
      <c r="H1304" s="826"/>
      <c r="I1304" s="1008"/>
      <c r="J1304" s="1009"/>
      <c r="K1304" s="1008"/>
      <c r="L1304" s="1010"/>
      <c r="M1304" s="357">
        <f>SUM(I1304+K1304)</f>
        <v>0</v>
      </c>
      <c r="N1304" s="747">
        <f>(H1304+J1304)*G1304</f>
        <v>0</v>
      </c>
    </row>
    <row r="1305" spans="2:14" ht="22.5" customHeight="1">
      <c r="B1305" s="790"/>
      <c r="C1305" s="823"/>
      <c r="D1305" s="824" t="s">
        <v>897</v>
      </c>
      <c r="E1305" s="668"/>
      <c r="F1305" s="799" t="s">
        <v>35</v>
      </c>
      <c r="G1305" s="825">
        <v>1</v>
      </c>
      <c r="H1305" s="826"/>
      <c r="I1305" s="1005">
        <f>G1305*H1305</f>
        <v>0</v>
      </c>
      <c r="J1305" s="1006"/>
      <c r="K1305" s="1007">
        <f>G1305*J1305</f>
        <v>0</v>
      </c>
      <c r="L1305" s="1005">
        <f>I1305+K1305</f>
        <v>0</v>
      </c>
      <c r="M1305" s="748"/>
      <c r="N1305" s="817"/>
    </row>
    <row r="1306" spans="2:14" ht="22.5" customHeight="1">
      <c r="B1306" s="790"/>
      <c r="C1306" s="823"/>
      <c r="D1306" s="824" t="s">
        <v>898</v>
      </c>
      <c r="E1306" s="668"/>
      <c r="F1306" s="799" t="s">
        <v>36</v>
      </c>
      <c r="G1306" s="825">
        <v>7.9</v>
      </c>
      <c r="H1306" s="826"/>
      <c r="I1306" s="1011">
        <f>H1306*G1306</f>
        <v>0</v>
      </c>
      <c r="J1306" s="1006"/>
      <c r="K1306" s="1007">
        <f>G1306*J1306</f>
        <v>0</v>
      </c>
      <c r="L1306" s="1005">
        <f>I1306+K1306</f>
        <v>0</v>
      </c>
      <c r="M1306" s="357">
        <f>SUM(I1306+K1306)</f>
        <v>0</v>
      </c>
      <c r="N1306" s="747">
        <f>(H1306+J1306)*G1306</f>
        <v>0</v>
      </c>
    </row>
    <row r="1307" spans="2:14" ht="22.5" customHeight="1">
      <c r="B1307" s="790"/>
      <c r="C1307" s="820" t="s">
        <v>899</v>
      </c>
      <c r="D1307" s="824"/>
      <c r="E1307" s="668"/>
      <c r="F1307" s="799"/>
      <c r="G1307" s="825"/>
      <c r="H1307" s="826"/>
      <c r="I1307" s="1008"/>
      <c r="J1307" s="1009"/>
      <c r="K1307" s="1008"/>
      <c r="L1307" s="1010"/>
      <c r="M1307" s="748"/>
      <c r="N1307" s="817"/>
    </row>
    <row r="1308" spans="2:14" ht="22.5" customHeight="1">
      <c r="B1308" s="790"/>
      <c r="C1308" s="823"/>
      <c r="D1308" s="824" t="s">
        <v>900</v>
      </c>
      <c r="E1308" s="668"/>
      <c r="F1308" s="799" t="s">
        <v>35</v>
      </c>
      <c r="G1308" s="825">
        <v>1</v>
      </c>
      <c r="H1308" s="826"/>
      <c r="I1308" s="1011">
        <f>H1308*G1308</f>
        <v>0</v>
      </c>
      <c r="J1308" s="1006"/>
      <c r="K1308" s="1007">
        <f>G1308*J1308</f>
        <v>0</v>
      </c>
      <c r="L1308" s="1005">
        <f>I1308+K1308</f>
        <v>0</v>
      </c>
      <c r="M1308" s="357">
        <f>SUM(I1308+K1308)</f>
        <v>0</v>
      </c>
      <c r="N1308" s="747">
        <f>(H1308+J1308)*G1308</f>
        <v>0</v>
      </c>
    </row>
    <row r="1309" spans="2:14" ht="22.5" customHeight="1">
      <c r="B1309" s="790"/>
      <c r="C1309" s="820" t="s">
        <v>901</v>
      </c>
      <c r="D1309" s="824"/>
      <c r="E1309" s="668"/>
      <c r="F1309" s="799"/>
      <c r="G1309" s="825"/>
      <c r="H1309" s="826"/>
      <c r="I1309" s="1008"/>
      <c r="J1309" s="1009"/>
      <c r="K1309" s="1008"/>
      <c r="L1309" s="1010"/>
      <c r="M1309" s="748"/>
      <c r="N1309" s="817"/>
    </row>
    <row r="1310" spans="2:14" ht="22.5" customHeight="1">
      <c r="B1310" s="790"/>
      <c r="C1310" s="823"/>
      <c r="D1310" s="824" t="s">
        <v>873</v>
      </c>
      <c r="E1310" s="668"/>
      <c r="F1310" s="799" t="s">
        <v>35</v>
      </c>
      <c r="G1310" s="825">
        <v>1</v>
      </c>
      <c r="H1310" s="252"/>
      <c r="I1310" s="1005">
        <f>G1310*H1310</f>
        <v>0</v>
      </c>
      <c r="J1310" s="1006"/>
      <c r="K1310" s="1007">
        <f>G1310*J1310</f>
        <v>0</v>
      </c>
      <c r="L1310" s="1005">
        <f>I1310+K1310</f>
        <v>0</v>
      </c>
      <c r="M1310" s="748"/>
      <c r="N1310" s="817"/>
    </row>
    <row r="1311" spans="2:14" ht="22.5" customHeight="1">
      <c r="B1311" s="790"/>
      <c r="C1311" s="820" t="s">
        <v>902</v>
      </c>
      <c r="D1311" s="824"/>
      <c r="E1311" s="668"/>
      <c r="F1311" s="799"/>
      <c r="G1311" s="825"/>
      <c r="H1311" s="826"/>
      <c r="I1311" s="1008"/>
      <c r="J1311" s="1009"/>
      <c r="K1311" s="1008"/>
      <c r="L1311" s="1010"/>
      <c r="M1311" s="357">
        <f>SUM(I1311+K1311)</f>
        <v>0</v>
      </c>
      <c r="N1311" s="747">
        <f>(H1311+J1311)*G1311</f>
        <v>0</v>
      </c>
    </row>
    <row r="1312" spans="2:14" ht="22.5" customHeight="1">
      <c r="B1312" s="790"/>
      <c r="C1312" s="823"/>
      <c r="D1312" s="824" t="s">
        <v>873</v>
      </c>
      <c r="E1312" s="668"/>
      <c r="F1312" s="799" t="s">
        <v>35</v>
      </c>
      <c r="G1312" s="825">
        <v>1</v>
      </c>
      <c r="H1312" s="252"/>
      <c r="I1312" s="1005">
        <f>G1312*H1312</f>
        <v>0</v>
      </c>
      <c r="J1312" s="1006"/>
      <c r="K1312" s="1007">
        <f>G1312*J1312</f>
        <v>0</v>
      </c>
      <c r="L1312" s="1005">
        <f>I1312+K1312</f>
        <v>0</v>
      </c>
      <c r="M1312" s="748"/>
      <c r="N1312" s="817"/>
    </row>
    <row r="1313" spans="2:14" ht="22.5" customHeight="1">
      <c r="B1313" s="790"/>
      <c r="C1313" s="820" t="s">
        <v>903</v>
      </c>
      <c r="D1313" s="824"/>
      <c r="E1313" s="668"/>
      <c r="F1313" s="799"/>
      <c r="G1313" s="825"/>
      <c r="H1313" s="826"/>
      <c r="I1313" s="1008"/>
      <c r="J1313" s="1009"/>
      <c r="K1313" s="1008"/>
      <c r="L1313" s="1010"/>
      <c r="M1313" s="357">
        <f>SUM(I1313+K1313)</f>
        <v>0</v>
      </c>
      <c r="N1313" s="747">
        <f>(H1313+J1313)*G1313</f>
        <v>0</v>
      </c>
    </row>
    <row r="1314" spans="2:14" ht="22.5" customHeight="1">
      <c r="B1314" s="790"/>
      <c r="C1314" s="823"/>
      <c r="D1314" s="824" t="s">
        <v>873</v>
      </c>
      <c r="E1314" s="668"/>
      <c r="F1314" s="799" t="s">
        <v>35</v>
      </c>
      <c r="G1314" s="825">
        <v>1</v>
      </c>
      <c r="H1314" s="252"/>
      <c r="I1314" s="1005">
        <f>G1314*H1314</f>
        <v>0</v>
      </c>
      <c r="J1314" s="1006"/>
      <c r="K1314" s="1007">
        <f>G1314*J1314</f>
        <v>0</v>
      </c>
      <c r="L1314" s="1005">
        <f>I1314+K1314</f>
        <v>0</v>
      </c>
      <c r="M1314" s="748"/>
      <c r="N1314" s="817"/>
    </row>
    <row r="1315" spans="2:14" ht="22.5" customHeight="1">
      <c r="B1315" s="790"/>
      <c r="C1315" s="820" t="s">
        <v>904</v>
      </c>
      <c r="D1315" s="824"/>
      <c r="E1315" s="668"/>
      <c r="F1315" s="799"/>
      <c r="G1315" s="825"/>
      <c r="H1315" s="826"/>
      <c r="I1315" s="1008"/>
      <c r="J1315" s="1009"/>
      <c r="K1315" s="1008"/>
      <c r="L1315" s="1010"/>
      <c r="M1315" s="748"/>
      <c r="N1315" s="817"/>
    </row>
    <row r="1316" spans="2:14" ht="22.5" customHeight="1">
      <c r="B1316" s="790"/>
      <c r="C1316" s="823"/>
      <c r="D1316" s="824" t="s">
        <v>905</v>
      </c>
      <c r="E1316" s="668"/>
      <c r="F1316" s="799" t="s">
        <v>35</v>
      </c>
      <c r="G1316" s="825">
        <v>1</v>
      </c>
      <c r="H1316" s="826"/>
      <c r="I1316" s="1005">
        <f>G1316*H1316</f>
        <v>0</v>
      </c>
      <c r="J1316" s="1006"/>
      <c r="K1316" s="1007">
        <f>G1316*J1316</f>
        <v>0</v>
      </c>
      <c r="L1316" s="1005">
        <f>I1316+K1316</f>
        <v>0</v>
      </c>
      <c r="M1316" s="357">
        <f>SUM(I1316+K1316)</f>
        <v>0</v>
      </c>
      <c r="N1316" s="747">
        <f>(H1316+J1316)*G1316</f>
        <v>0</v>
      </c>
    </row>
    <row r="1317" spans="2:14" ht="22.5" customHeight="1">
      <c r="B1317" s="790"/>
      <c r="C1317" s="820" t="s">
        <v>906</v>
      </c>
      <c r="D1317" s="824"/>
      <c r="E1317" s="668"/>
      <c r="F1317" s="799"/>
      <c r="G1317" s="825"/>
      <c r="H1317" s="826"/>
      <c r="I1317" s="1008"/>
      <c r="J1317" s="1009"/>
      <c r="K1317" s="1008"/>
      <c r="L1317" s="1010"/>
      <c r="M1317" s="748"/>
      <c r="N1317" s="817"/>
    </row>
    <row r="1318" spans="2:14" ht="22.5" customHeight="1">
      <c r="B1318" s="790"/>
      <c r="C1318" s="823"/>
      <c r="D1318" s="824" t="s">
        <v>907</v>
      </c>
      <c r="E1318" s="668"/>
      <c r="F1318" s="799" t="s">
        <v>35</v>
      </c>
      <c r="G1318" s="825">
        <v>1</v>
      </c>
      <c r="H1318" s="826"/>
      <c r="I1318" s="1005">
        <f>G1318*H1318</f>
        <v>0</v>
      </c>
      <c r="J1318" s="1006"/>
      <c r="K1318" s="1007">
        <f>G1318*J1318</f>
        <v>0</v>
      </c>
      <c r="L1318" s="1005">
        <f>I1318+K1318</f>
        <v>0</v>
      </c>
      <c r="M1318" s="748"/>
      <c r="N1318" s="817"/>
    </row>
    <row r="1319" spans="2:14" ht="22.5" customHeight="1">
      <c r="B1319" s="790"/>
      <c r="C1319" s="823"/>
      <c r="D1319" s="824" t="s">
        <v>908</v>
      </c>
      <c r="E1319" s="668"/>
      <c r="F1319" s="799" t="s">
        <v>35</v>
      </c>
      <c r="G1319" s="825">
        <v>1</v>
      </c>
      <c r="H1319" s="826"/>
      <c r="I1319" s="1005">
        <f>G1319*H1319</f>
        <v>0</v>
      </c>
      <c r="J1319" s="1006"/>
      <c r="K1319" s="1007">
        <f>G1319*J1319</f>
        <v>0</v>
      </c>
      <c r="L1319" s="1005">
        <f>I1319+K1319</f>
        <v>0</v>
      </c>
      <c r="M1319" s="357">
        <f>SUM(I1319+K1319)</f>
        <v>0</v>
      </c>
      <c r="N1319" s="747">
        <f>(H1319+J1319)*G1319</f>
        <v>0</v>
      </c>
    </row>
    <row r="1320" spans="2:14" ht="22.5" customHeight="1">
      <c r="B1320" s="790"/>
      <c r="C1320" s="823"/>
      <c r="D1320" s="824" t="s">
        <v>909</v>
      </c>
      <c r="E1320" s="668"/>
      <c r="F1320" s="799" t="s">
        <v>35</v>
      </c>
      <c r="G1320" s="825">
        <v>3</v>
      </c>
      <c r="H1320" s="826"/>
      <c r="I1320" s="1008">
        <f>H1320*G1320</f>
        <v>0</v>
      </c>
      <c r="J1320" s="1006"/>
      <c r="K1320" s="1007">
        <f>G1320*J1320</f>
        <v>0</v>
      </c>
      <c r="L1320" s="1005">
        <f>I1320+K1320</f>
        <v>0</v>
      </c>
      <c r="M1320" s="748"/>
      <c r="N1320" s="817"/>
    </row>
    <row r="1321" spans="2:14" ht="22.5" customHeight="1">
      <c r="B1321" s="790"/>
      <c r="C1321" s="820" t="s">
        <v>910</v>
      </c>
      <c r="D1321" s="824"/>
      <c r="E1321" s="668"/>
      <c r="F1321" s="799"/>
      <c r="G1321" s="825"/>
      <c r="H1321" s="826"/>
      <c r="I1321" s="1008"/>
      <c r="J1321" s="1009"/>
      <c r="K1321" s="1008"/>
      <c r="L1321" s="1010"/>
      <c r="M1321" s="748"/>
      <c r="N1321" s="817"/>
    </row>
    <row r="1322" spans="2:14" ht="22.5" customHeight="1">
      <c r="B1322" s="790"/>
      <c r="C1322" s="823"/>
      <c r="D1322" s="824" t="s">
        <v>911</v>
      </c>
      <c r="E1322" s="668"/>
      <c r="F1322" s="799" t="s">
        <v>35</v>
      </c>
      <c r="G1322" s="825">
        <v>1</v>
      </c>
      <c r="H1322" s="826"/>
      <c r="I1322" s="1005">
        <f>G1322*H1322</f>
        <v>0</v>
      </c>
      <c r="J1322" s="1006"/>
      <c r="K1322" s="1007">
        <f>G1322*J1322</f>
        <v>0</v>
      </c>
      <c r="L1322" s="1005">
        <f>I1322+K1322</f>
        <v>0</v>
      </c>
      <c r="M1322" s="357">
        <f>SUM(I1322+K1322)</f>
        <v>0</v>
      </c>
      <c r="N1322" s="747">
        <f>(H1322+J1322)*G1322</f>
        <v>0</v>
      </c>
    </row>
    <row r="1323" spans="2:14" ht="22.5" customHeight="1">
      <c r="B1323" s="790"/>
      <c r="C1323" s="823"/>
      <c r="D1323" s="824" t="s">
        <v>912</v>
      </c>
      <c r="E1323" s="668"/>
      <c r="F1323" s="799" t="s">
        <v>35</v>
      </c>
      <c r="G1323" s="825">
        <v>1</v>
      </c>
      <c r="H1323" s="826"/>
      <c r="I1323" s="1005">
        <f>G1323*H1323</f>
        <v>0</v>
      </c>
      <c r="J1323" s="1006"/>
      <c r="K1323" s="1007">
        <f>G1323*J1323</f>
        <v>0</v>
      </c>
      <c r="L1323" s="1005">
        <f>I1323+K1323</f>
        <v>0</v>
      </c>
      <c r="M1323" s="357">
        <f>SUM(I1323+K1323)</f>
        <v>0</v>
      </c>
      <c r="N1323" s="747">
        <f>(H1323+J1323)*G1323</f>
        <v>0</v>
      </c>
    </row>
    <row r="1324" spans="2:14" ht="22.5" customHeight="1">
      <c r="B1324" s="790"/>
      <c r="C1324" s="823"/>
      <c r="D1324" s="824" t="s">
        <v>913</v>
      </c>
      <c r="E1324" s="668"/>
      <c r="F1324" s="799" t="s">
        <v>36</v>
      </c>
      <c r="G1324" s="827">
        <v>7.9</v>
      </c>
      <c r="H1324" s="826"/>
      <c r="I1324" s="1005">
        <f>H1324*G1324</f>
        <v>0</v>
      </c>
      <c r="J1324" s="1006"/>
      <c r="K1324" s="1007">
        <f>G1324*J1324</f>
        <v>0</v>
      </c>
      <c r="L1324" s="1005">
        <f>I1324+K1324</f>
        <v>0</v>
      </c>
      <c r="M1324" s="748"/>
      <c r="N1324" s="817"/>
    </row>
    <row r="1325" spans="2:14" ht="22.5" customHeight="1">
      <c r="B1325" s="790"/>
      <c r="C1325" s="820" t="s">
        <v>914</v>
      </c>
      <c r="D1325" s="824"/>
      <c r="E1325" s="668"/>
      <c r="F1325" s="799"/>
      <c r="G1325" s="825"/>
      <c r="H1325" s="826"/>
      <c r="I1325" s="1008"/>
      <c r="J1325" s="1009"/>
      <c r="K1325" s="1008"/>
      <c r="L1325" s="1010"/>
      <c r="M1325" s="357">
        <f>SUM(I1325+K1325)</f>
        <v>0</v>
      </c>
      <c r="N1325" s="747">
        <f>(H1325+J1325)*G1325</f>
        <v>0</v>
      </c>
    </row>
    <row r="1326" spans="2:14" ht="22.5" customHeight="1">
      <c r="B1326" s="790"/>
      <c r="C1326" s="823"/>
      <c r="D1326" s="824" t="s">
        <v>915</v>
      </c>
      <c r="E1326" s="668"/>
      <c r="F1326" s="799" t="s">
        <v>36</v>
      </c>
      <c r="G1326" s="825">
        <v>2</v>
      </c>
      <c r="H1326" s="826"/>
      <c r="I1326" s="1005">
        <f>H1326*G1326</f>
        <v>0</v>
      </c>
      <c r="J1326" s="1006"/>
      <c r="K1326" s="1007">
        <f>G1326*J1326</f>
        <v>0</v>
      </c>
      <c r="L1326" s="1005">
        <f>I1326+K1326</f>
        <v>0</v>
      </c>
      <c r="M1326" s="748"/>
      <c r="N1326" s="817"/>
    </row>
    <row r="1327" spans="2:14" ht="22.5" customHeight="1">
      <c r="B1327" s="790"/>
      <c r="C1327" s="820" t="s">
        <v>916</v>
      </c>
      <c r="D1327" s="824"/>
      <c r="E1327" s="668"/>
      <c r="F1327" s="799"/>
      <c r="G1327" s="825"/>
      <c r="H1327" s="826"/>
      <c r="I1327" s="1008"/>
      <c r="J1327" s="1009"/>
      <c r="K1327" s="1008"/>
      <c r="L1327" s="1010"/>
      <c r="M1327" s="357">
        <f>SUM(I1327+K1327)</f>
        <v>0</v>
      </c>
      <c r="N1327" s="747">
        <f>(H1327+J1327)*G1327</f>
        <v>0</v>
      </c>
    </row>
    <row r="1328" spans="2:14" ht="22.5" customHeight="1">
      <c r="B1328" s="790"/>
      <c r="C1328" s="823"/>
      <c r="D1328" s="824" t="s">
        <v>917</v>
      </c>
      <c r="E1328" s="668"/>
      <c r="F1328" s="799" t="s">
        <v>35</v>
      </c>
      <c r="G1328" s="825">
        <v>1</v>
      </c>
      <c r="H1328" s="826"/>
      <c r="I1328" s="1005">
        <f>G1328*H1328</f>
        <v>0</v>
      </c>
      <c r="J1328" s="1006"/>
      <c r="K1328" s="1007">
        <f>G1328*J1328</f>
        <v>0</v>
      </c>
      <c r="L1328" s="1005">
        <f>I1328+K1328</f>
        <v>0</v>
      </c>
      <c r="M1328" s="748"/>
      <c r="N1328" s="817"/>
    </row>
    <row r="1329" spans="2:14" ht="22.5" customHeight="1">
      <c r="B1329" s="790"/>
      <c r="C1329" s="820" t="s">
        <v>918</v>
      </c>
      <c r="D1329" s="824"/>
      <c r="E1329" s="668"/>
      <c r="F1329" s="799"/>
      <c r="G1329" s="825"/>
      <c r="H1329" s="826"/>
      <c r="I1329" s="1008"/>
      <c r="J1329" s="1009"/>
      <c r="K1329" s="1008"/>
      <c r="L1329" s="1010"/>
      <c r="M1329" s="357">
        <f>SUM(I1329+K1329)</f>
        <v>0</v>
      </c>
      <c r="N1329" s="747">
        <f>(H1329+J1329)*G1329</f>
        <v>0</v>
      </c>
    </row>
    <row r="1330" spans="2:14" ht="22.5" customHeight="1">
      <c r="B1330" s="790"/>
      <c r="C1330" s="823"/>
      <c r="D1330" s="824" t="s">
        <v>919</v>
      </c>
      <c r="E1330" s="668"/>
      <c r="F1330" s="799" t="s">
        <v>35</v>
      </c>
      <c r="G1330" s="825">
        <v>1</v>
      </c>
      <c r="H1330" s="826"/>
      <c r="I1330" s="1005">
        <f>G1330*H1330</f>
        <v>0</v>
      </c>
      <c r="J1330" s="1006"/>
      <c r="K1330" s="1007">
        <f>G1330*J1330</f>
        <v>0</v>
      </c>
      <c r="L1330" s="1005">
        <f>I1330+K1330</f>
        <v>0</v>
      </c>
      <c r="M1330" s="748"/>
      <c r="N1330" s="817"/>
    </row>
    <row r="1331" spans="2:14" ht="22.5" customHeight="1">
      <c r="B1331" s="790"/>
      <c r="C1331" s="823"/>
      <c r="D1331" s="824" t="s">
        <v>909</v>
      </c>
      <c r="E1331" s="668"/>
      <c r="F1331" s="799" t="s">
        <v>35</v>
      </c>
      <c r="G1331" s="825">
        <v>2</v>
      </c>
      <c r="H1331" s="826"/>
      <c r="I1331" s="1008">
        <f>H1331*G1331</f>
        <v>0</v>
      </c>
      <c r="J1331" s="1006"/>
      <c r="K1331" s="1007">
        <f>G1331*J1331</f>
        <v>0</v>
      </c>
      <c r="L1331" s="1005">
        <f>I1331+K1331</f>
        <v>0</v>
      </c>
      <c r="M1331" s="357">
        <f>SUM(I1331+K1331)</f>
        <v>0</v>
      </c>
      <c r="N1331" s="747">
        <f>(H1331+J1331)*G1331</f>
        <v>0</v>
      </c>
    </row>
    <row r="1332" spans="2:14" ht="22.5" customHeight="1">
      <c r="B1332" s="790"/>
      <c r="C1332" s="820" t="s">
        <v>920</v>
      </c>
      <c r="D1332" s="824"/>
      <c r="E1332" s="668"/>
      <c r="F1332" s="799"/>
      <c r="G1332" s="825"/>
      <c r="H1332" s="826"/>
      <c r="I1332" s="1008"/>
      <c r="J1332" s="1009"/>
      <c r="K1332" s="1008"/>
      <c r="L1332" s="1010"/>
      <c r="M1332" s="748"/>
      <c r="N1332" s="817"/>
    </row>
    <row r="1333" spans="2:14" ht="22.5" customHeight="1">
      <c r="B1333" s="790"/>
      <c r="C1333" s="823"/>
      <c r="D1333" s="824" t="s">
        <v>921</v>
      </c>
      <c r="E1333" s="668"/>
      <c r="F1333" s="799" t="s">
        <v>35</v>
      </c>
      <c r="G1333" s="825">
        <v>1</v>
      </c>
      <c r="H1333" s="826"/>
      <c r="I1333" s="1005">
        <f>G1333*H1333</f>
        <v>0</v>
      </c>
      <c r="J1333" s="1006"/>
      <c r="K1333" s="1007">
        <f>G1333*J1333</f>
        <v>0</v>
      </c>
      <c r="L1333" s="1005">
        <f>I1333+K1333</f>
        <v>0</v>
      </c>
      <c r="M1333" s="357">
        <f>SUM(I1333+K1333)</f>
        <v>0</v>
      </c>
      <c r="N1333" s="747">
        <f>(H1333+J1333)*G1333</f>
        <v>0</v>
      </c>
    </row>
    <row r="1334" spans="2:14" ht="22.5" customHeight="1">
      <c r="B1334" s="790"/>
      <c r="C1334" s="820" t="s">
        <v>922</v>
      </c>
      <c r="D1334" s="824"/>
      <c r="E1334" s="668"/>
      <c r="F1334" s="799"/>
      <c r="G1334" s="825"/>
      <c r="H1334" s="826"/>
      <c r="I1334" s="1008"/>
      <c r="J1334" s="1009"/>
      <c r="K1334" s="1008"/>
      <c r="L1334" s="1010"/>
      <c r="M1334" s="748"/>
      <c r="N1334" s="817"/>
    </row>
    <row r="1335" spans="2:14" ht="22.5" customHeight="1">
      <c r="B1335" s="790"/>
      <c r="C1335" s="823"/>
      <c r="D1335" s="824" t="s">
        <v>909</v>
      </c>
      <c r="E1335" s="668"/>
      <c r="F1335" s="799" t="s">
        <v>35</v>
      </c>
      <c r="G1335" s="825">
        <v>1</v>
      </c>
      <c r="H1335" s="826"/>
      <c r="I1335" s="1008">
        <f>H1335*G1335</f>
        <v>0</v>
      </c>
      <c r="J1335" s="1006"/>
      <c r="K1335" s="1007">
        <f>G1335*J1335</f>
        <v>0</v>
      </c>
      <c r="L1335" s="1005">
        <f>I1335+K1335</f>
        <v>0</v>
      </c>
      <c r="M1335" s="357">
        <f>SUM(I1335+K1335)</f>
        <v>0</v>
      </c>
      <c r="N1335" s="747">
        <f>(H1335+J1335)*G1335</f>
        <v>0</v>
      </c>
    </row>
    <row r="1336" spans="2:14" ht="22.5" customHeight="1">
      <c r="B1336" s="790"/>
      <c r="C1336" s="823"/>
      <c r="D1336" s="824" t="s">
        <v>911</v>
      </c>
      <c r="E1336" s="668"/>
      <c r="F1336" s="799" t="s">
        <v>35</v>
      </c>
      <c r="G1336" s="825">
        <v>1</v>
      </c>
      <c r="H1336" s="826"/>
      <c r="I1336" s="1005">
        <f>G1336*H1336</f>
        <v>0</v>
      </c>
      <c r="J1336" s="1006"/>
      <c r="K1336" s="1007">
        <f>G1336*J1336</f>
        <v>0</v>
      </c>
      <c r="L1336" s="1005">
        <f>I1336+K1336</f>
        <v>0</v>
      </c>
      <c r="M1336" s="748"/>
      <c r="N1336" s="817"/>
    </row>
    <row r="1337" spans="2:14" ht="22.5" customHeight="1">
      <c r="B1337" s="790"/>
      <c r="C1337" s="820" t="s">
        <v>923</v>
      </c>
      <c r="D1337" s="824"/>
      <c r="E1337" s="668"/>
      <c r="F1337" s="799"/>
      <c r="G1337" s="825"/>
      <c r="H1337" s="826"/>
      <c r="I1337" s="1008"/>
      <c r="J1337" s="1009"/>
      <c r="K1337" s="1008"/>
      <c r="L1337" s="1010"/>
      <c r="M1337" s="357">
        <f>SUM(I1337+K1337)</f>
        <v>0</v>
      </c>
      <c r="N1337" s="817"/>
    </row>
    <row r="1338" spans="2:14" ht="22.5" customHeight="1">
      <c r="B1338" s="790"/>
      <c r="C1338" s="823"/>
      <c r="D1338" s="824" t="s">
        <v>924</v>
      </c>
      <c r="E1338" s="668"/>
      <c r="F1338" s="799" t="s">
        <v>35</v>
      </c>
      <c r="G1338" s="825">
        <v>1</v>
      </c>
      <c r="H1338" s="826"/>
      <c r="I1338" s="1005">
        <f>G1338*H1338</f>
        <v>0</v>
      </c>
      <c r="J1338" s="1006"/>
      <c r="K1338" s="1007">
        <f>G1338*J1338</f>
        <v>0</v>
      </c>
      <c r="L1338" s="1005">
        <f>I1338+K1338</f>
        <v>0</v>
      </c>
      <c r="M1338" s="748"/>
      <c r="N1338" s="817"/>
    </row>
    <row r="1339" spans="2:14" ht="22.5" customHeight="1">
      <c r="B1339" s="790"/>
      <c r="C1339" s="820" t="s">
        <v>925</v>
      </c>
      <c r="D1339" s="824"/>
      <c r="E1339" s="668"/>
      <c r="F1339" s="799"/>
      <c r="G1339" s="825"/>
      <c r="H1339" s="826"/>
      <c r="I1339" s="1008"/>
      <c r="J1339" s="1009"/>
      <c r="K1339" s="1008"/>
      <c r="L1339" s="1010"/>
      <c r="M1339" s="357">
        <f>SUM(I1339+K1339)</f>
        <v>0</v>
      </c>
      <c r="N1339" s="817"/>
    </row>
    <row r="1340" spans="2:14" ht="22.5" customHeight="1">
      <c r="B1340" s="790"/>
      <c r="C1340" s="823"/>
      <c r="D1340" s="824" t="s">
        <v>926</v>
      </c>
      <c r="E1340" s="668"/>
      <c r="F1340" s="799" t="s">
        <v>35</v>
      </c>
      <c r="G1340" s="825">
        <v>1</v>
      </c>
      <c r="H1340" s="826"/>
      <c r="I1340" s="1005">
        <f>G1340*H1340</f>
        <v>0</v>
      </c>
      <c r="J1340" s="1006"/>
      <c r="K1340" s="1007">
        <f>G1340*J1340</f>
        <v>0</v>
      </c>
      <c r="L1340" s="1005">
        <f>I1340+K1340</f>
        <v>0</v>
      </c>
      <c r="M1340" s="748"/>
      <c r="N1340" s="817"/>
    </row>
    <row r="1341" spans="2:14" ht="22.5" customHeight="1">
      <c r="B1341" s="790"/>
      <c r="C1341" s="820" t="s">
        <v>927</v>
      </c>
      <c r="D1341" s="824"/>
      <c r="E1341" s="668"/>
      <c r="F1341" s="799"/>
      <c r="G1341" s="825"/>
      <c r="H1341" s="826"/>
      <c r="I1341" s="1008"/>
      <c r="J1341" s="1009"/>
      <c r="K1341" s="1008"/>
      <c r="L1341" s="1010"/>
      <c r="M1341" s="357">
        <f>SUM(I1341+K1341)</f>
        <v>0</v>
      </c>
      <c r="N1341" s="747">
        <f>(H1341+J1341)*G1341</f>
        <v>0</v>
      </c>
    </row>
    <row r="1342" spans="2:14" ht="22.5" customHeight="1">
      <c r="B1342" s="790"/>
      <c r="C1342" s="823"/>
      <c r="D1342" s="824" t="s">
        <v>928</v>
      </c>
      <c r="E1342" s="668"/>
      <c r="F1342" s="799" t="s">
        <v>35</v>
      </c>
      <c r="G1342" s="825">
        <v>1</v>
      </c>
      <c r="H1342" s="826"/>
      <c r="I1342" s="1005">
        <f>G1342*H1342</f>
        <v>0</v>
      </c>
      <c r="J1342" s="1006"/>
      <c r="K1342" s="1007">
        <f>G1342*J1342</f>
        <v>0</v>
      </c>
      <c r="L1342" s="1005">
        <f>I1342+K1342</f>
        <v>0</v>
      </c>
      <c r="M1342" s="748"/>
      <c r="N1342" s="817"/>
    </row>
    <row r="1343" spans="2:14" ht="22.5" customHeight="1">
      <c r="B1343" s="790"/>
      <c r="C1343" s="820" t="s">
        <v>929</v>
      </c>
      <c r="D1343" s="824"/>
      <c r="E1343" s="668"/>
      <c r="F1343" s="799"/>
      <c r="G1343" s="825"/>
      <c r="H1343" s="826"/>
      <c r="I1343" s="1008"/>
      <c r="J1343" s="1009"/>
      <c r="K1343" s="1008"/>
      <c r="L1343" s="1010"/>
      <c r="M1343" s="357">
        <f>SUM(I1343+K1343)</f>
        <v>0</v>
      </c>
      <c r="N1343" s="747">
        <f>(H1343+J1343)*G1343</f>
        <v>0</v>
      </c>
    </row>
    <row r="1344" spans="2:14" ht="22.5" customHeight="1">
      <c r="B1344" s="790"/>
      <c r="C1344" s="823"/>
      <c r="D1344" s="824" t="s">
        <v>930</v>
      </c>
      <c r="E1344" s="668"/>
      <c r="F1344" s="799" t="s">
        <v>35</v>
      </c>
      <c r="G1344" s="825">
        <v>1</v>
      </c>
      <c r="H1344" s="826"/>
      <c r="I1344" s="1005">
        <f>G1344*H1344</f>
        <v>0</v>
      </c>
      <c r="J1344" s="1006"/>
      <c r="K1344" s="1007">
        <f>G1344*J1344</f>
        <v>0</v>
      </c>
      <c r="L1344" s="1005">
        <f>I1344+K1344</f>
        <v>0</v>
      </c>
      <c r="M1344" s="748"/>
      <c r="N1344" s="817"/>
    </row>
    <row r="1345" spans="2:14" ht="22.5" customHeight="1">
      <c r="B1345" s="790"/>
      <c r="C1345" s="820"/>
      <c r="D1345" s="824" t="s">
        <v>931</v>
      </c>
      <c r="E1345" s="668"/>
      <c r="F1345" s="799" t="s">
        <v>35</v>
      </c>
      <c r="G1345" s="825">
        <v>1</v>
      </c>
      <c r="H1345" s="826"/>
      <c r="I1345" s="1005">
        <f>G1345*H1345</f>
        <v>0</v>
      </c>
      <c r="J1345" s="1006"/>
      <c r="K1345" s="1007">
        <f>G1345*J1345</f>
        <v>0</v>
      </c>
      <c r="L1345" s="1005">
        <f>I1345+K1345</f>
        <v>0</v>
      </c>
      <c r="M1345" s="357">
        <f>SUM(I1345+K1345)</f>
        <v>0</v>
      </c>
      <c r="N1345" s="817"/>
    </row>
    <row r="1346" spans="2:14" ht="22.5" customHeight="1">
      <c r="B1346" s="790"/>
      <c r="C1346" s="820" t="s">
        <v>932</v>
      </c>
      <c r="D1346" s="824"/>
      <c r="E1346" s="668"/>
      <c r="F1346" s="799"/>
      <c r="G1346" s="825"/>
      <c r="H1346" s="826"/>
      <c r="I1346" s="1008"/>
      <c r="J1346" s="1009"/>
      <c r="K1346" s="1008"/>
      <c r="L1346" s="1010"/>
      <c r="M1346" s="748"/>
      <c r="N1346" s="817"/>
    </row>
    <row r="1347" spans="2:14" ht="22.5" customHeight="1">
      <c r="B1347" s="790"/>
      <c r="C1347" s="823"/>
      <c r="D1347" s="824" t="s">
        <v>933</v>
      </c>
      <c r="E1347" s="668"/>
      <c r="F1347" s="799" t="s">
        <v>35</v>
      </c>
      <c r="G1347" s="825">
        <v>1</v>
      </c>
      <c r="H1347" s="826"/>
      <c r="I1347" s="1005">
        <f>G1347*H1347</f>
        <v>0</v>
      </c>
      <c r="J1347" s="1006"/>
      <c r="K1347" s="1007">
        <f>G1347*J1347</f>
        <v>0</v>
      </c>
      <c r="L1347" s="1005">
        <f>I1347+K1347</f>
        <v>0</v>
      </c>
      <c r="M1347" s="357">
        <f>SUM(I1347+K1347)</f>
        <v>0</v>
      </c>
      <c r="N1347" s="817"/>
    </row>
    <row r="1348" spans="2:14" ht="22.5" customHeight="1">
      <c r="B1348" s="790"/>
      <c r="C1348" s="820" t="s">
        <v>934</v>
      </c>
      <c r="D1348" s="824"/>
      <c r="E1348" s="668"/>
      <c r="F1348" s="799"/>
      <c r="G1348" s="825"/>
      <c r="H1348" s="826"/>
      <c r="I1348" s="1008"/>
      <c r="J1348" s="1009"/>
      <c r="K1348" s="1008"/>
      <c r="L1348" s="1010"/>
      <c r="M1348" s="748"/>
      <c r="N1348" s="817"/>
    </row>
    <row r="1349" spans="2:14" ht="22.5" customHeight="1">
      <c r="B1349" s="790"/>
      <c r="C1349" s="823"/>
      <c r="D1349" s="824" t="s">
        <v>935</v>
      </c>
      <c r="E1349" s="668"/>
      <c r="F1349" s="799" t="s">
        <v>35</v>
      </c>
      <c r="G1349" s="825">
        <v>1</v>
      </c>
      <c r="H1349" s="826"/>
      <c r="I1349" s="1005">
        <f>G1349*H1349</f>
        <v>0</v>
      </c>
      <c r="J1349" s="1006"/>
      <c r="K1349" s="1007">
        <f>G1349*J1349</f>
        <v>0</v>
      </c>
      <c r="L1349" s="1005">
        <f>I1349+K1349</f>
        <v>0</v>
      </c>
      <c r="M1349" s="357">
        <f>SUM(I1349+K1349)</f>
        <v>0</v>
      </c>
      <c r="N1349" s="817"/>
    </row>
    <row r="1350" spans="2:14" ht="22.5" customHeight="1">
      <c r="B1350" s="790"/>
      <c r="C1350" s="820" t="s">
        <v>936</v>
      </c>
      <c r="D1350" s="824"/>
      <c r="E1350" s="668"/>
      <c r="F1350" s="799"/>
      <c r="G1350" s="825"/>
      <c r="H1350" s="826"/>
      <c r="I1350" s="1008"/>
      <c r="J1350" s="1009"/>
      <c r="K1350" s="1008"/>
      <c r="L1350" s="1010"/>
      <c r="M1350" s="748"/>
      <c r="N1350" s="817"/>
    </row>
    <row r="1351" spans="2:14" ht="22.5" customHeight="1">
      <c r="B1351" s="790"/>
      <c r="C1351" s="823"/>
      <c r="D1351" s="824" t="s">
        <v>937</v>
      </c>
      <c r="E1351" s="668"/>
      <c r="F1351" s="799" t="s">
        <v>35</v>
      </c>
      <c r="G1351" s="825">
        <v>1</v>
      </c>
      <c r="H1351" s="826"/>
      <c r="I1351" s="1005">
        <f>G1351*H1351</f>
        <v>0</v>
      </c>
      <c r="J1351" s="1006"/>
      <c r="K1351" s="1007">
        <f>G1351*J1351</f>
        <v>0</v>
      </c>
      <c r="L1351" s="1005">
        <f>I1351+K1351</f>
        <v>0</v>
      </c>
      <c r="M1351" s="357">
        <f>SUM(I1351+K1351)</f>
        <v>0</v>
      </c>
      <c r="N1351" s="817"/>
    </row>
    <row r="1352" spans="2:14" ht="22.5" customHeight="1">
      <c r="B1352" s="790"/>
      <c r="C1352" s="820"/>
      <c r="D1352" s="824" t="s">
        <v>938</v>
      </c>
      <c r="E1352" s="668"/>
      <c r="F1352" s="799" t="s">
        <v>35</v>
      </c>
      <c r="G1352" s="825">
        <v>1</v>
      </c>
      <c r="H1352" s="826"/>
      <c r="I1352" s="1005">
        <f>G1352*H1352</f>
        <v>0</v>
      </c>
      <c r="J1352" s="1006"/>
      <c r="K1352" s="1007">
        <f>G1352*J1352</f>
        <v>0</v>
      </c>
      <c r="L1352" s="1005">
        <f>I1352+K1352</f>
        <v>0</v>
      </c>
      <c r="M1352" s="357">
        <f>SUM(I1352+K1352)</f>
        <v>0</v>
      </c>
      <c r="N1352" s="747">
        <f>(H1352+J1352)*G1352</f>
        <v>0</v>
      </c>
    </row>
    <row r="1353" spans="2:14" ht="22.5" customHeight="1">
      <c r="B1353" s="790"/>
      <c r="C1353" s="820"/>
      <c r="D1353" s="824" t="s">
        <v>939</v>
      </c>
      <c r="E1353" s="668"/>
      <c r="F1353" s="799" t="s">
        <v>35</v>
      </c>
      <c r="G1353" s="825">
        <v>1</v>
      </c>
      <c r="H1353" s="826"/>
      <c r="I1353" s="1005">
        <f>G1353*H1353</f>
        <v>0</v>
      </c>
      <c r="J1353" s="1006"/>
      <c r="K1353" s="1007">
        <f>G1353*J1353</f>
        <v>0</v>
      </c>
      <c r="L1353" s="1005">
        <f>I1353+K1353</f>
        <v>0</v>
      </c>
      <c r="M1353" s="748"/>
      <c r="N1353" s="817"/>
    </row>
    <row r="1354" spans="2:14" ht="22.5" customHeight="1">
      <c r="B1354" s="790"/>
      <c r="C1354" s="820"/>
      <c r="D1354" s="824" t="s">
        <v>940</v>
      </c>
      <c r="E1354" s="668"/>
      <c r="F1354" s="799" t="s">
        <v>35</v>
      </c>
      <c r="G1354" s="825">
        <v>1</v>
      </c>
      <c r="H1354" s="826"/>
      <c r="I1354" s="1005">
        <f>G1354*H1354</f>
        <v>0</v>
      </c>
      <c r="J1354" s="1006"/>
      <c r="K1354" s="1007">
        <f>G1354*J1354</f>
        <v>0</v>
      </c>
      <c r="L1354" s="1005">
        <f>I1354+K1354</f>
        <v>0</v>
      </c>
      <c r="M1354" s="357">
        <f>SUM(I1354+K1354)</f>
        <v>0</v>
      </c>
      <c r="N1354" s="747">
        <f>(H1354+J1354)*G1354</f>
        <v>0</v>
      </c>
    </row>
    <row r="1355" spans="2:14" ht="22.5" customHeight="1">
      <c r="B1355" s="790"/>
      <c r="C1355" s="820"/>
      <c r="D1355" s="824" t="s">
        <v>941</v>
      </c>
      <c r="E1355" s="668"/>
      <c r="F1355" s="799" t="s">
        <v>35</v>
      </c>
      <c r="G1355" s="825">
        <v>1</v>
      </c>
      <c r="H1355" s="826"/>
      <c r="I1355" s="1005">
        <f>G1355*H1355</f>
        <v>0</v>
      </c>
      <c r="J1355" s="1006"/>
      <c r="K1355" s="1007">
        <f>G1355*J1355</f>
        <v>0</v>
      </c>
      <c r="L1355" s="1005">
        <f>I1355+K1355</f>
        <v>0</v>
      </c>
      <c r="M1355" s="748"/>
      <c r="N1355" s="817"/>
    </row>
    <row r="1356" spans="2:14" ht="22.5" customHeight="1">
      <c r="B1356" s="819">
        <v>2</v>
      </c>
      <c r="C1356" s="820" t="s">
        <v>217</v>
      </c>
      <c r="D1356" s="821"/>
      <c r="E1356" s="668"/>
      <c r="F1356" s="799"/>
      <c r="G1356" s="825"/>
      <c r="H1356" s="826"/>
      <c r="I1356" s="1008"/>
      <c r="J1356" s="1009"/>
      <c r="K1356" s="1008"/>
      <c r="L1356" s="1010"/>
      <c r="M1356" s="748"/>
      <c r="N1356" s="817"/>
    </row>
    <row r="1357" spans="2:14" ht="22.5" customHeight="1">
      <c r="B1357" s="790"/>
      <c r="C1357" s="820" t="s">
        <v>942</v>
      </c>
      <c r="D1357" s="824"/>
      <c r="E1357" s="668"/>
      <c r="F1357" s="799"/>
      <c r="G1357" s="825"/>
      <c r="H1357" s="826"/>
      <c r="I1357" s="1008"/>
      <c r="J1357" s="1009"/>
      <c r="K1357" s="1008"/>
      <c r="L1357" s="1010"/>
      <c r="M1357" s="357">
        <f>SUM(I1357+K1357)</f>
        <v>0</v>
      </c>
      <c r="N1357" s="747">
        <f>(H1357+J1357)*G1357</f>
        <v>0</v>
      </c>
    </row>
    <row r="1358" spans="2:14" ht="22.5" customHeight="1">
      <c r="B1358" s="790"/>
      <c r="C1358" s="823"/>
      <c r="D1358" s="824" t="s">
        <v>873</v>
      </c>
      <c r="E1358" s="668"/>
      <c r="F1358" s="799" t="s">
        <v>35</v>
      </c>
      <c r="G1358" s="825">
        <v>1</v>
      </c>
      <c r="H1358" s="252"/>
      <c r="I1358" s="1005">
        <f>G1358*H1358</f>
        <v>0</v>
      </c>
      <c r="J1358" s="1006"/>
      <c r="K1358" s="1007">
        <f>G1358*J1358</f>
        <v>0</v>
      </c>
      <c r="L1358" s="1005">
        <f>I1358+K1358</f>
        <v>0</v>
      </c>
      <c r="M1358" s="357">
        <f>SUM(I1358+K1358)</f>
        <v>0</v>
      </c>
      <c r="N1358" s="747">
        <f>(H1358+J1358)*G1358</f>
        <v>0</v>
      </c>
    </row>
    <row r="1359" spans="2:14" ht="22.5" customHeight="1">
      <c r="B1359" s="790"/>
      <c r="C1359" s="820" t="s">
        <v>943</v>
      </c>
      <c r="D1359" s="824"/>
      <c r="E1359" s="668"/>
      <c r="F1359" s="799"/>
      <c r="G1359" s="825"/>
      <c r="H1359" s="826"/>
      <c r="I1359" s="1008"/>
      <c r="J1359" s="1009"/>
      <c r="K1359" s="1008"/>
      <c r="L1359" s="1010"/>
      <c r="M1359" s="357">
        <f>SUM(I1359+K1359)</f>
        <v>0</v>
      </c>
      <c r="N1359" s="817"/>
    </row>
    <row r="1360" spans="2:14" ht="22.5" customHeight="1">
      <c r="B1360" s="790"/>
      <c r="C1360" s="823"/>
      <c r="D1360" s="824" t="s">
        <v>944</v>
      </c>
      <c r="E1360" s="668"/>
      <c r="F1360" s="799" t="s">
        <v>35</v>
      </c>
      <c r="G1360" s="825">
        <v>1</v>
      </c>
      <c r="H1360" s="826"/>
      <c r="I1360" s="1005">
        <f>G1360*H1360</f>
        <v>0</v>
      </c>
      <c r="J1360" s="1006"/>
      <c r="K1360" s="1007">
        <f>G1360*J1360</f>
        <v>0</v>
      </c>
      <c r="L1360" s="1005">
        <f>I1360+K1360</f>
        <v>0</v>
      </c>
      <c r="M1360" s="748"/>
      <c r="N1360" s="817"/>
    </row>
    <row r="1361" spans="2:14" ht="22.5" customHeight="1">
      <c r="B1361" s="790"/>
      <c r="C1361" s="820" t="s">
        <v>945</v>
      </c>
      <c r="D1361" s="824"/>
      <c r="E1361" s="668"/>
      <c r="F1361" s="799"/>
      <c r="G1361" s="825"/>
      <c r="H1361" s="826"/>
      <c r="I1361" s="1008"/>
      <c r="J1361" s="1009"/>
      <c r="K1361" s="1008"/>
      <c r="L1361" s="1010"/>
      <c r="M1361" s="357">
        <f>SUM(I1361+K1361)</f>
        <v>0</v>
      </c>
      <c r="N1361" s="747">
        <f>(H1361+J1361)*G1361</f>
        <v>0</v>
      </c>
    </row>
    <row r="1362" spans="2:14" ht="22.5" customHeight="1">
      <c r="B1362" s="790"/>
      <c r="C1362" s="823"/>
      <c r="D1362" s="824" t="s">
        <v>946</v>
      </c>
      <c r="E1362" s="668"/>
      <c r="F1362" s="799" t="s">
        <v>35</v>
      </c>
      <c r="G1362" s="825">
        <v>1</v>
      </c>
      <c r="H1362" s="826"/>
      <c r="I1362" s="1005">
        <f>G1362*H1362</f>
        <v>0</v>
      </c>
      <c r="J1362" s="1006"/>
      <c r="K1362" s="1007">
        <f>G1362*J1362</f>
        <v>0</v>
      </c>
      <c r="L1362" s="1005">
        <f>I1362+K1362</f>
        <v>0</v>
      </c>
      <c r="M1362" s="748"/>
      <c r="N1362" s="817"/>
    </row>
    <row r="1363" spans="2:14" ht="22.5" customHeight="1">
      <c r="B1363" s="790"/>
      <c r="C1363" s="820" t="s">
        <v>947</v>
      </c>
      <c r="D1363" s="824"/>
      <c r="E1363" s="668"/>
      <c r="F1363" s="799"/>
      <c r="G1363" s="825"/>
      <c r="H1363" s="826"/>
      <c r="I1363" s="1008"/>
      <c r="J1363" s="1009"/>
      <c r="K1363" s="1008"/>
      <c r="L1363" s="1010"/>
      <c r="M1363" s="748"/>
      <c r="N1363" s="817"/>
    </row>
    <row r="1364" spans="2:14" ht="22.5" customHeight="1">
      <c r="B1364" s="790"/>
      <c r="C1364" s="823"/>
      <c r="D1364" s="824" t="s">
        <v>944</v>
      </c>
      <c r="E1364" s="668"/>
      <c r="F1364" s="799"/>
      <c r="G1364" s="825"/>
      <c r="H1364" s="826"/>
      <c r="I1364" s="1008"/>
      <c r="J1364" s="1009"/>
      <c r="K1364" s="1008"/>
      <c r="L1364" s="1010"/>
      <c r="M1364" s="357">
        <f>SUM(I1364+K1364)</f>
        <v>0</v>
      </c>
      <c r="N1364" s="747">
        <f>(H1364+J1364)*G1364</f>
        <v>0</v>
      </c>
    </row>
    <row r="1365" spans="2:14" ht="22.5" customHeight="1">
      <c r="B1365" s="790"/>
      <c r="C1365" s="820" t="s">
        <v>948</v>
      </c>
      <c r="D1365" s="824"/>
      <c r="E1365" s="668"/>
      <c r="F1365" s="799"/>
      <c r="G1365" s="825"/>
      <c r="H1365" s="826"/>
      <c r="I1365" s="1008"/>
      <c r="J1365" s="1009"/>
      <c r="K1365" s="1008"/>
      <c r="L1365" s="1010"/>
      <c r="M1365" s="357">
        <f>SUM(I1365+K1365)</f>
        <v>0</v>
      </c>
      <c r="N1365" s="747">
        <f>(H1365+J1365)*G1365</f>
        <v>0</v>
      </c>
    </row>
    <row r="1366" spans="2:14" ht="22.5" customHeight="1">
      <c r="B1366" s="790"/>
      <c r="C1366" s="823"/>
      <c r="D1366" s="824" t="s">
        <v>946</v>
      </c>
      <c r="E1366" s="668"/>
      <c r="F1366" s="799" t="s">
        <v>35</v>
      </c>
      <c r="G1366" s="825">
        <v>1</v>
      </c>
      <c r="H1366" s="826"/>
      <c r="I1366" s="1005">
        <f>G1366*H1366</f>
        <v>0</v>
      </c>
      <c r="J1366" s="1006"/>
      <c r="K1366" s="1007">
        <f>G1366*J1366</f>
        <v>0</v>
      </c>
      <c r="L1366" s="1005">
        <f>I1366+K1366</f>
        <v>0</v>
      </c>
      <c r="M1366" s="357">
        <f>SUM(I1366+K1366)</f>
        <v>0</v>
      </c>
      <c r="N1366" s="747">
        <f>(H1366+J1366)*G1366</f>
        <v>0</v>
      </c>
    </row>
    <row r="1367" spans="2:14" ht="22.5" customHeight="1">
      <c r="B1367" s="790"/>
      <c r="C1367" s="820" t="s">
        <v>949</v>
      </c>
      <c r="D1367" s="824"/>
      <c r="E1367" s="668"/>
      <c r="F1367" s="799"/>
      <c r="G1367" s="825"/>
      <c r="H1367" s="826"/>
      <c r="I1367" s="1008"/>
      <c r="J1367" s="1009"/>
      <c r="K1367" s="1008"/>
      <c r="L1367" s="1010"/>
      <c r="M1367" s="748"/>
      <c r="N1367" s="817"/>
    </row>
    <row r="1368" spans="2:14" ht="22.5" customHeight="1">
      <c r="B1368" s="790"/>
      <c r="C1368" s="823"/>
      <c r="D1368" s="824" t="s">
        <v>944</v>
      </c>
      <c r="E1368" s="668"/>
      <c r="F1368" s="799" t="s">
        <v>35</v>
      </c>
      <c r="G1368" s="825">
        <v>1</v>
      </c>
      <c r="H1368" s="826"/>
      <c r="I1368" s="1005">
        <f>G1368*H1368</f>
        <v>0</v>
      </c>
      <c r="J1368" s="1006"/>
      <c r="K1368" s="1007">
        <f>G1368*J1368</f>
        <v>0</v>
      </c>
      <c r="L1368" s="1005">
        <f>I1368+K1368</f>
        <v>0</v>
      </c>
      <c r="M1368" s="357">
        <f>SUM(I1368+K1368)</f>
        <v>0</v>
      </c>
      <c r="N1368" s="747">
        <f>(H1368+J1368)*G1368</f>
        <v>0</v>
      </c>
    </row>
    <row r="1369" spans="2:14" ht="22.5" customHeight="1">
      <c r="B1369" s="790"/>
      <c r="C1369" s="820" t="s">
        <v>950</v>
      </c>
      <c r="D1369" s="824"/>
      <c r="E1369" s="668"/>
      <c r="F1369" s="799"/>
      <c r="G1369" s="825"/>
      <c r="H1369" s="826"/>
      <c r="I1369" s="1008"/>
      <c r="J1369" s="1009"/>
      <c r="K1369" s="1008"/>
      <c r="L1369" s="1010"/>
      <c r="M1369" s="748"/>
      <c r="N1369" s="817"/>
    </row>
    <row r="1370" spans="2:14" ht="22.5" customHeight="1">
      <c r="B1370" s="790"/>
      <c r="C1370" s="823"/>
      <c r="D1370" s="824" t="s">
        <v>951</v>
      </c>
      <c r="E1370" s="668"/>
      <c r="F1370" s="799" t="s">
        <v>35</v>
      </c>
      <c r="G1370" s="825">
        <v>1</v>
      </c>
      <c r="H1370" s="826"/>
      <c r="I1370" s="1005">
        <f>G1370*H1370</f>
        <v>0</v>
      </c>
      <c r="J1370" s="1006"/>
      <c r="K1370" s="1007">
        <f>G1370*J1370</f>
        <v>0</v>
      </c>
      <c r="L1370" s="1005">
        <f>I1370+K1370</f>
        <v>0</v>
      </c>
      <c r="M1370" s="748"/>
      <c r="N1370" s="817"/>
    </row>
    <row r="1371" spans="2:14" ht="22.5" customHeight="1">
      <c r="B1371" s="790"/>
      <c r="C1371" s="820"/>
      <c r="D1371" s="824" t="s">
        <v>952</v>
      </c>
      <c r="E1371" s="668"/>
      <c r="F1371" s="799" t="s">
        <v>35</v>
      </c>
      <c r="G1371" s="825">
        <v>1</v>
      </c>
      <c r="H1371" s="826"/>
      <c r="I1371" s="1005">
        <f>G1371*H1371</f>
        <v>0</v>
      </c>
      <c r="J1371" s="1006"/>
      <c r="K1371" s="1007">
        <f>G1371*J1371</f>
        <v>0</v>
      </c>
      <c r="L1371" s="1005">
        <f>I1371+K1371</f>
        <v>0</v>
      </c>
      <c r="M1371" s="357">
        <f>SUM(I1371+K1371)</f>
        <v>0</v>
      </c>
      <c r="N1371" s="747">
        <f>(H1371+J1371)*G1371</f>
        <v>0</v>
      </c>
    </row>
    <row r="1372" spans="2:14" ht="22.5" customHeight="1">
      <c r="B1372" s="790"/>
      <c r="C1372" s="820" t="s">
        <v>953</v>
      </c>
      <c r="D1372" s="824"/>
      <c r="E1372" s="668"/>
      <c r="F1372" s="799"/>
      <c r="G1372" s="825"/>
      <c r="H1372" s="826"/>
      <c r="I1372" s="1008"/>
      <c r="J1372" s="1009"/>
      <c r="K1372" s="1008"/>
      <c r="L1372" s="1010"/>
      <c r="M1372" s="748"/>
      <c r="N1372" s="817"/>
    </row>
    <row r="1373" spans="2:14" ht="22.5" customHeight="1">
      <c r="B1373" s="790"/>
      <c r="C1373" s="823"/>
      <c r="D1373" s="824" t="s">
        <v>954</v>
      </c>
      <c r="E1373" s="668"/>
      <c r="F1373" s="799" t="s">
        <v>35</v>
      </c>
      <c r="G1373" s="825">
        <v>1</v>
      </c>
      <c r="H1373" s="826"/>
      <c r="I1373" s="1005">
        <f>G1373*H1373</f>
        <v>0</v>
      </c>
      <c r="J1373" s="1006"/>
      <c r="K1373" s="1007">
        <f>G1373*J1373</f>
        <v>0</v>
      </c>
      <c r="L1373" s="1005">
        <f>I1373+K1373</f>
        <v>0</v>
      </c>
      <c r="M1373" s="748"/>
      <c r="N1373" s="817"/>
    </row>
    <row r="1374" spans="2:14" ht="22.5" customHeight="1">
      <c r="B1374" s="790"/>
      <c r="C1374" s="820" t="s">
        <v>955</v>
      </c>
      <c r="D1374" s="824"/>
      <c r="E1374" s="668"/>
      <c r="F1374" s="799"/>
      <c r="G1374" s="825"/>
      <c r="H1374" s="826"/>
      <c r="I1374" s="1008"/>
      <c r="J1374" s="1009"/>
      <c r="K1374" s="1008"/>
      <c r="L1374" s="1010"/>
      <c r="M1374" s="748"/>
      <c r="N1374" s="817"/>
    </row>
    <row r="1375" spans="2:14" ht="22.5" customHeight="1">
      <c r="B1375" s="790"/>
      <c r="C1375" s="823"/>
      <c r="D1375" s="824" t="s">
        <v>956</v>
      </c>
      <c r="E1375" s="668"/>
      <c r="F1375" s="799" t="s">
        <v>35</v>
      </c>
      <c r="G1375" s="825">
        <v>1</v>
      </c>
      <c r="H1375" s="826"/>
      <c r="I1375" s="1005">
        <f>G1375*H1375</f>
        <v>0</v>
      </c>
      <c r="J1375" s="1006"/>
      <c r="K1375" s="1007">
        <f>G1375*J1375</f>
        <v>0</v>
      </c>
      <c r="L1375" s="1005">
        <f>I1375+K1375</f>
        <v>0</v>
      </c>
      <c r="M1375" s="357">
        <f>SUM(I1375+K1375)</f>
        <v>0</v>
      </c>
      <c r="N1375" s="747">
        <f>(H1375+J1375)*G1375</f>
        <v>0</v>
      </c>
    </row>
    <row r="1376" spans="2:14" ht="22.5" customHeight="1">
      <c r="B1376" s="790"/>
      <c r="C1376" s="820" t="s">
        <v>957</v>
      </c>
      <c r="D1376" s="824"/>
      <c r="E1376" s="668"/>
      <c r="F1376" s="799"/>
      <c r="G1376" s="825"/>
      <c r="H1376" s="826"/>
      <c r="I1376" s="1008"/>
      <c r="J1376" s="1009"/>
      <c r="K1376" s="1008"/>
      <c r="L1376" s="1010"/>
      <c r="M1376" s="748"/>
      <c r="N1376" s="817"/>
    </row>
    <row r="1377" spans="2:14" ht="22.5" customHeight="1">
      <c r="B1377" s="790"/>
      <c r="C1377" s="823"/>
      <c r="D1377" s="824" t="s">
        <v>881</v>
      </c>
      <c r="E1377" s="668"/>
      <c r="F1377" s="799" t="s">
        <v>35</v>
      </c>
      <c r="G1377" s="825">
        <v>1</v>
      </c>
      <c r="H1377" s="826"/>
      <c r="I1377" s="1005">
        <f>G1377*H1377</f>
        <v>0</v>
      </c>
      <c r="J1377" s="1006"/>
      <c r="K1377" s="1007">
        <f>G1377*J1377</f>
        <v>0</v>
      </c>
      <c r="L1377" s="1005">
        <f>I1377+K1377</f>
        <v>0</v>
      </c>
      <c r="M1377" s="357">
        <f>SUM(I1377+K1377)</f>
        <v>0</v>
      </c>
      <c r="N1377" s="747">
        <f>(H1377+J1377)*G1377</f>
        <v>0</v>
      </c>
    </row>
    <row r="1378" spans="2:14" ht="22.5" customHeight="1">
      <c r="B1378" s="790"/>
      <c r="C1378" s="820" t="s">
        <v>958</v>
      </c>
      <c r="D1378" s="824"/>
      <c r="E1378" s="668"/>
      <c r="F1378" s="799"/>
      <c r="G1378" s="825"/>
      <c r="H1378" s="826"/>
      <c r="I1378" s="1008"/>
      <c r="J1378" s="1009"/>
      <c r="K1378" s="1008"/>
      <c r="L1378" s="1010"/>
      <c r="M1378" s="748"/>
      <c r="N1378" s="817"/>
    </row>
    <row r="1379" spans="2:14" ht="22.5" customHeight="1">
      <c r="B1379" s="790"/>
      <c r="C1379" s="823"/>
      <c r="D1379" s="824" t="s">
        <v>873</v>
      </c>
      <c r="E1379" s="668"/>
      <c r="F1379" s="799" t="s">
        <v>35</v>
      </c>
      <c r="G1379" s="825">
        <v>1</v>
      </c>
      <c r="H1379" s="252"/>
      <c r="I1379" s="1005">
        <f>G1379*H1379</f>
        <v>0</v>
      </c>
      <c r="J1379" s="1006"/>
      <c r="K1379" s="1007">
        <f>G1379*J1379</f>
        <v>0</v>
      </c>
      <c r="L1379" s="1005">
        <f>I1379+K1379</f>
        <v>0</v>
      </c>
      <c r="M1379" s="748"/>
      <c r="N1379" s="817"/>
    </row>
    <row r="1380" spans="2:14" ht="22.5" customHeight="1">
      <c r="B1380" s="790"/>
      <c r="C1380" s="820" t="s">
        <v>959</v>
      </c>
      <c r="D1380" s="824"/>
      <c r="E1380" s="668"/>
      <c r="F1380" s="799"/>
      <c r="G1380" s="825"/>
      <c r="H1380" s="826"/>
      <c r="I1380" s="1008"/>
      <c r="J1380" s="1009"/>
      <c r="K1380" s="1008"/>
      <c r="L1380" s="1010"/>
      <c r="M1380" s="357">
        <f>SUM(I1380+K1380)</f>
        <v>0</v>
      </c>
      <c r="N1380" s="747">
        <f>(H1380+J1380)*G1380</f>
        <v>0</v>
      </c>
    </row>
    <row r="1381" spans="2:14" ht="22.5" customHeight="1">
      <c r="B1381" s="790"/>
      <c r="C1381" s="823"/>
      <c r="D1381" s="824" t="s">
        <v>960</v>
      </c>
      <c r="E1381" s="668"/>
      <c r="F1381" s="799" t="s">
        <v>35</v>
      </c>
      <c r="G1381" s="825">
        <v>1</v>
      </c>
      <c r="H1381" s="826"/>
      <c r="I1381" s="1005">
        <f>G1381*H1381</f>
        <v>0</v>
      </c>
      <c r="J1381" s="1006"/>
      <c r="K1381" s="1007">
        <f>G1381*J1381</f>
        <v>0</v>
      </c>
      <c r="L1381" s="1005">
        <f>I1381+K1381</f>
        <v>0</v>
      </c>
      <c r="M1381" s="748"/>
      <c r="N1381" s="817"/>
    </row>
    <row r="1382" spans="2:14" ht="22.5" customHeight="1">
      <c r="B1382" s="790"/>
      <c r="C1382" s="820" t="s">
        <v>961</v>
      </c>
      <c r="D1382" s="824"/>
      <c r="E1382" s="668"/>
      <c r="F1382" s="799"/>
      <c r="G1382" s="825"/>
      <c r="H1382" s="826"/>
      <c r="I1382" s="1008"/>
      <c r="J1382" s="1009"/>
      <c r="K1382" s="1008"/>
      <c r="L1382" s="1010"/>
      <c r="M1382" s="357">
        <f>SUM(I1382+K1382)</f>
        <v>0</v>
      </c>
      <c r="N1382" s="747">
        <f>(H1382+J1382)*G1382</f>
        <v>0</v>
      </c>
    </row>
    <row r="1383" spans="2:14" ht="22.5" customHeight="1">
      <c r="B1383" s="790"/>
      <c r="C1383" s="823"/>
      <c r="D1383" s="824" t="s">
        <v>962</v>
      </c>
      <c r="E1383" s="668"/>
      <c r="F1383" s="799" t="s">
        <v>35</v>
      </c>
      <c r="G1383" s="825">
        <v>1</v>
      </c>
      <c r="H1383" s="826"/>
      <c r="I1383" s="1005">
        <f>G1383*H1383</f>
        <v>0</v>
      </c>
      <c r="J1383" s="1006"/>
      <c r="K1383" s="1007">
        <f>G1383*J1383</f>
        <v>0</v>
      </c>
      <c r="L1383" s="1005">
        <f>I1383+K1383</f>
        <v>0</v>
      </c>
      <c r="M1383" s="748"/>
      <c r="N1383" s="817"/>
    </row>
    <row r="1384" spans="2:14" ht="22.5" customHeight="1">
      <c r="B1384" s="790"/>
      <c r="C1384" s="820" t="s">
        <v>963</v>
      </c>
      <c r="D1384" s="824"/>
      <c r="E1384" s="668"/>
      <c r="F1384" s="799"/>
      <c r="G1384" s="825"/>
      <c r="H1384" s="826"/>
      <c r="I1384" s="1008"/>
      <c r="J1384" s="1009"/>
      <c r="K1384" s="1008"/>
      <c r="L1384" s="1010"/>
      <c r="M1384" s="748"/>
      <c r="N1384" s="817"/>
    </row>
    <row r="1385" spans="2:14" ht="22.5" customHeight="1">
      <c r="B1385" s="790"/>
      <c r="C1385" s="823"/>
      <c r="D1385" s="824" t="s">
        <v>964</v>
      </c>
      <c r="E1385" s="668"/>
      <c r="F1385" s="799" t="s">
        <v>35</v>
      </c>
      <c r="G1385" s="825">
        <v>1</v>
      </c>
      <c r="H1385" s="826"/>
      <c r="I1385" s="1005">
        <f>G1385*H1385</f>
        <v>0</v>
      </c>
      <c r="J1385" s="1006"/>
      <c r="K1385" s="1007">
        <f>G1385*J1385</f>
        <v>0</v>
      </c>
      <c r="L1385" s="1005">
        <f>I1385+K1385</f>
        <v>0</v>
      </c>
      <c r="M1385" s="357">
        <f>SUM(I1385+K1385)</f>
        <v>0</v>
      </c>
      <c r="N1385" s="747">
        <f>(H1385+J1385)*G1385</f>
        <v>0</v>
      </c>
    </row>
    <row r="1386" spans="2:14" ht="22.5" customHeight="1">
      <c r="B1386" s="790"/>
      <c r="C1386" s="820" t="s">
        <v>965</v>
      </c>
      <c r="D1386" s="824"/>
      <c r="E1386" s="668"/>
      <c r="F1386" s="799"/>
      <c r="G1386" s="825"/>
      <c r="H1386" s="826"/>
      <c r="I1386" s="1008"/>
      <c r="J1386" s="1009"/>
      <c r="K1386" s="1008"/>
      <c r="L1386" s="1010"/>
      <c r="M1386" s="748"/>
      <c r="N1386" s="817"/>
    </row>
    <row r="1387" spans="2:14" ht="22.5" customHeight="1">
      <c r="B1387" s="790"/>
      <c r="C1387" s="823"/>
      <c r="D1387" s="824" t="s">
        <v>966</v>
      </c>
      <c r="E1387" s="668"/>
      <c r="F1387" s="799" t="s">
        <v>35</v>
      </c>
      <c r="G1387" s="825">
        <v>1</v>
      </c>
      <c r="H1387" s="826"/>
      <c r="I1387" s="1005">
        <f>G1387*H1387</f>
        <v>0</v>
      </c>
      <c r="J1387" s="1006"/>
      <c r="K1387" s="1007">
        <f>G1387*J1387</f>
        <v>0</v>
      </c>
      <c r="L1387" s="1005">
        <f>I1387+K1387</f>
        <v>0</v>
      </c>
      <c r="M1387" s="748"/>
      <c r="N1387" s="817"/>
    </row>
    <row r="1388" spans="2:14" ht="22.5" customHeight="1">
      <c r="B1388" s="790"/>
      <c r="C1388" s="820" t="s">
        <v>967</v>
      </c>
      <c r="D1388" s="824"/>
      <c r="E1388" s="668"/>
      <c r="F1388" s="799"/>
      <c r="G1388" s="825"/>
      <c r="H1388" s="826"/>
      <c r="I1388" s="1008"/>
      <c r="J1388" s="1009"/>
      <c r="K1388" s="1008"/>
      <c r="L1388" s="1010"/>
      <c r="M1388" s="357">
        <f>SUM(I1388+K1388)</f>
        <v>0</v>
      </c>
      <c r="N1388" s="747">
        <f>(H1388+J1388)*G1388</f>
        <v>0</v>
      </c>
    </row>
    <row r="1389" spans="2:14" ht="22.5" customHeight="1">
      <c r="B1389" s="790"/>
      <c r="C1389" s="823"/>
      <c r="D1389" s="824" t="s">
        <v>968</v>
      </c>
      <c r="E1389" s="668"/>
      <c r="F1389" s="799" t="s">
        <v>35</v>
      </c>
      <c r="G1389" s="825">
        <v>1</v>
      </c>
      <c r="H1389" s="826"/>
      <c r="I1389" s="1005">
        <f>G1389*H1389</f>
        <v>0</v>
      </c>
      <c r="J1389" s="1006"/>
      <c r="K1389" s="1007">
        <f>G1389*J1389</f>
        <v>0</v>
      </c>
      <c r="L1389" s="1005">
        <f>I1389+K1389</f>
        <v>0</v>
      </c>
      <c r="M1389" s="748"/>
      <c r="N1389" s="817"/>
    </row>
    <row r="1390" spans="2:14" ht="22.5" customHeight="1">
      <c r="B1390" s="790"/>
      <c r="C1390" s="820" t="s">
        <v>969</v>
      </c>
      <c r="D1390" s="824"/>
      <c r="E1390" s="668"/>
      <c r="F1390" s="799"/>
      <c r="G1390" s="825"/>
      <c r="H1390" s="826"/>
      <c r="I1390" s="1008"/>
      <c r="J1390" s="1009"/>
      <c r="K1390" s="1008"/>
      <c r="L1390" s="1010"/>
      <c r="M1390" s="357">
        <f>SUM(I1390+K1390)</f>
        <v>0</v>
      </c>
      <c r="N1390" s="747">
        <f>(H1390+J1390)*G1390</f>
        <v>0</v>
      </c>
    </row>
    <row r="1391" spans="2:14" ht="22.5" customHeight="1">
      <c r="B1391" s="790"/>
      <c r="C1391" s="823"/>
      <c r="D1391" s="824" t="s">
        <v>970</v>
      </c>
      <c r="E1391" s="668"/>
      <c r="F1391" s="799" t="s">
        <v>35</v>
      </c>
      <c r="G1391" s="825">
        <v>1</v>
      </c>
      <c r="H1391" s="826"/>
      <c r="I1391" s="1005">
        <f>G1391*H1391</f>
        <v>0</v>
      </c>
      <c r="J1391" s="1006"/>
      <c r="K1391" s="1007">
        <f>G1391*J1391</f>
        <v>0</v>
      </c>
      <c r="L1391" s="1005">
        <f>I1391+K1391</f>
        <v>0</v>
      </c>
      <c r="M1391" s="748"/>
      <c r="N1391" s="817"/>
    </row>
    <row r="1392" spans="2:14" ht="22.5" customHeight="1">
      <c r="B1392" s="790"/>
      <c r="C1392" s="820" t="s">
        <v>971</v>
      </c>
      <c r="D1392" s="824"/>
      <c r="E1392" s="668"/>
      <c r="F1392" s="799"/>
      <c r="G1392" s="825"/>
      <c r="H1392" s="826"/>
      <c r="I1392" s="1008"/>
      <c r="J1392" s="1009"/>
      <c r="K1392" s="1008"/>
      <c r="L1392" s="1010"/>
      <c r="M1392" s="748"/>
      <c r="N1392" s="817"/>
    </row>
    <row r="1393" spans="2:14" ht="22.5" customHeight="1">
      <c r="B1393" s="790"/>
      <c r="C1393" s="823"/>
      <c r="D1393" s="824" t="s">
        <v>972</v>
      </c>
      <c r="E1393" s="668"/>
      <c r="F1393" s="799" t="s">
        <v>35</v>
      </c>
      <c r="G1393" s="825">
        <v>1</v>
      </c>
      <c r="H1393" s="826"/>
      <c r="I1393" s="1005">
        <f>G1393*H1393</f>
        <v>0</v>
      </c>
      <c r="J1393" s="1006"/>
      <c r="K1393" s="1007">
        <f>G1393*J1393</f>
        <v>0</v>
      </c>
      <c r="L1393" s="1005">
        <f>I1393+K1393</f>
        <v>0</v>
      </c>
      <c r="M1393" s="357">
        <f>SUM(I1393+K1393)</f>
        <v>0</v>
      </c>
      <c r="N1393" s="747">
        <f>(H1393+J1393)*G1393</f>
        <v>0</v>
      </c>
    </row>
    <row r="1394" spans="2:14" ht="22.5" customHeight="1">
      <c r="B1394" s="790"/>
      <c r="C1394" s="820" t="s">
        <v>973</v>
      </c>
      <c r="D1394" s="824"/>
      <c r="E1394" s="668"/>
      <c r="F1394" s="799"/>
      <c r="G1394" s="825"/>
      <c r="H1394" s="826"/>
      <c r="I1394" s="1008"/>
      <c r="J1394" s="1009"/>
      <c r="K1394" s="1008"/>
      <c r="L1394" s="1010"/>
      <c r="M1394" s="748"/>
      <c r="N1394" s="817"/>
    </row>
    <row r="1395" spans="2:14" ht="22.5" customHeight="1">
      <c r="B1395" s="790"/>
      <c r="C1395" s="823"/>
      <c r="D1395" s="824" t="s">
        <v>956</v>
      </c>
      <c r="E1395" s="668"/>
      <c r="F1395" s="799" t="s">
        <v>35</v>
      </c>
      <c r="G1395" s="825">
        <v>1</v>
      </c>
      <c r="H1395" s="826"/>
      <c r="I1395" s="1005">
        <f>G1395*H1395</f>
        <v>0</v>
      </c>
      <c r="J1395" s="1006"/>
      <c r="K1395" s="1007">
        <f>G1395*J1395</f>
        <v>0</v>
      </c>
      <c r="L1395" s="1005">
        <f>I1395+K1395</f>
        <v>0</v>
      </c>
      <c r="M1395" s="748"/>
      <c r="N1395" s="817"/>
    </row>
    <row r="1396" spans="2:14" ht="22.5" customHeight="1">
      <c r="B1396" s="790"/>
      <c r="C1396" s="820" t="s">
        <v>974</v>
      </c>
      <c r="D1396" s="824"/>
      <c r="E1396" s="668"/>
      <c r="F1396" s="799"/>
      <c r="G1396" s="825"/>
      <c r="H1396" s="826"/>
      <c r="I1396" s="1008"/>
      <c r="J1396" s="1009"/>
      <c r="K1396" s="1008"/>
      <c r="L1396" s="1010"/>
      <c r="M1396" s="357">
        <f>SUM(I1396+K1396)</f>
        <v>0</v>
      </c>
      <c r="N1396" s="747">
        <f>(H1396+J1396)*G1396</f>
        <v>0</v>
      </c>
    </row>
    <row r="1397" spans="2:14" ht="22.5" customHeight="1">
      <c r="B1397" s="790"/>
      <c r="C1397" s="823"/>
      <c r="D1397" s="824" t="s">
        <v>975</v>
      </c>
      <c r="E1397" s="668"/>
      <c r="F1397" s="799" t="s">
        <v>35</v>
      </c>
      <c r="G1397" s="825">
        <v>1</v>
      </c>
      <c r="H1397" s="826"/>
      <c r="I1397" s="1005">
        <f>G1397*H1397</f>
        <v>0</v>
      </c>
      <c r="J1397" s="1006"/>
      <c r="K1397" s="1007">
        <f>G1397*J1397</f>
        <v>0</v>
      </c>
      <c r="L1397" s="1005">
        <f>I1397+K1397</f>
        <v>0</v>
      </c>
      <c r="M1397" s="748"/>
      <c r="N1397" s="817"/>
    </row>
    <row r="1398" spans="2:14" ht="22.5" customHeight="1">
      <c r="B1398" s="790"/>
      <c r="C1398" s="820" t="s">
        <v>976</v>
      </c>
      <c r="D1398" s="824"/>
      <c r="E1398" s="668"/>
      <c r="F1398" s="799"/>
      <c r="G1398" s="825"/>
      <c r="H1398" s="826"/>
      <c r="I1398" s="1008"/>
      <c r="J1398" s="1009"/>
      <c r="K1398" s="1008"/>
      <c r="L1398" s="1010"/>
      <c r="M1398" s="357">
        <f>SUM(I1398+K1398)</f>
        <v>0</v>
      </c>
      <c r="N1398" s="747">
        <f>(H1398+J1398)*G1398</f>
        <v>0</v>
      </c>
    </row>
    <row r="1399" spans="2:14" ht="22.5" customHeight="1">
      <c r="B1399" s="790"/>
      <c r="C1399" s="823"/>
      <c r="D1399" s="824" t="s">
        <v>977</v>
      </c>
      <c r="E1399" s="668"/>
      <c r="F1399" s="799" t="s">
        <v>35</v>
      </c>
      <c r="G1399" s="825">
        <v>1</v>
      </c>
      <c r="H1399" s="826"/>
      <c r="I1399" s="1005">
        <f>G1399*H1399</f>
        <v>0</v>
      </c>
      <c r="J1399" s="1006"/>
      <c r="K1399" s="1007">
        <f>G1399*J1399</f>
        <v>0</v>
      </c>
      <c r="L1399" s="1005">
        <f>I1399+K1399</f>
        <v>0</v>
      </c>
      <c r="M1399" s="748"/>
      <c r="N1399" s="817"/>
    </row>
    <row r="1400" spans="2:14" ht="22.5" customHeight="1">
      <c r="B1400" s="790"/>
      <c r="C1400" s="820" t="s">
        <v>978</v>
      </c>
      <c r="D1400" s="824"/>
      <c r="E1400" s="668"/>
      <c r="F1400" s="799"/>
      <c r="G1400" s="825"/>
      <c r="H1400" s="826"/>
      <c r="I1400" s="1008"/>
      <c r="J1400" s="1009"/>
      <c r="K1400" s="1008"/>
      <c r="L1400" s="1010"/>
      <c r="M1400" s="357">
        <f>SUM(I1400+K1400)</f>
        <v>0</v>
      </c>
      <c r="N1400" s="747">
        <f>(H1400+J1400)*G1400</f>
        <v>0</v>
      </c>
    </row>
    <row r="1401" spans="2:14" ht="22.5" customHeight="1">
      <c r="B1401" s="790"/>
      <c r="C1401" s="823"/>
      <c r="D1401" s="824" t="s">
        <v>873</v>
      </c>
      <c r="E1401" s="668"/>
      <c r="F1401" s="799" t="s">
        <v>35</v>
      </c>
      <c r="G1401" s="825">
        <v>1</v>
      </c>
      <c r="H1401" s="252"/>
      <c r="I1401" s="1005">
        <f>G1401*H1401</f>
        <v>0</v>
      </c>
      <c r="J1401" s="1006"/>
      <c r="K1401" s="1007">
        <f>G1401*J1401</f>
        <v>0</v>
      </c>
      <c r="L1401" s="1005">
        <f>I1401+K1401</f>
        <v>0</v>
      </c>
      <c r="M1401" s="748"/>
      <c r="N1401" s="817"/>
    </row>
    <row r="1402" spans="2:14" ht="22.5" customHeight="1">
      <c r="B1402" s="790"/>
      <c r="C1402" s="820" t="s">
        <v>979</v>
      </c>
      <c r="D1402" s="824"/>
      <c r="E1402" s="668"/>
      <c r="F1402" s="799"/>
      <c r="G1402" s="825"/>
      <c r="H1402" s="826"/>
      <c r="I1402" s="1008"/>
      <c r="J1402" s="1009"/>
      <c r="K1402" s="1008"/>
      <c r="L1402" s="1010"/>
      <c r="M1402" s="748"/>
      <c r="N1402" s="817"/>
    </row>
    <row r="1403" spans="2:14" ht="22.5" customHeight="1">
      <c r="B1403" s="790"/>
      <c r="C1403" s="823"/>
      <c r="D1403" s="824" t="s">
        <v>980</v>
      </c>
      <c r="E1403" s="668"/>
      <c r="F1403" s="799" t="s">
        <v>35</v>
      </c>
      <c r="G1403" s="825">
        <v>2</v>
      </c>
      <c r="H1403" s="826"/>
      <c r="I1403" s="1008">
        <f>H1403*G1403</f>
        <v>0</v>
      </c>
      <c r="J1403" s="1006"/>
      <c r="K1403" s="1007">
        <f>G1403*J1403</f>
        <v>0</v>
      </c>
      <c r="L1403" s="1005">
        <f>I1403+K1403</f>
        <v>0</v>
      </c>
      <c r="M1403" s="357">
        <f>SUM(I1403+K1403)</f>
        <v>0</v>
      </c>
      <c r="N1403" s="747">
        <f>(H1403+J1403)*G1403</f>
        <v>0</v>
      </c>
    </row>
    <row r="1404" spans="2:14" ht="22.5" customHeight="1">
      <c r="B1404" s="790"/>
      <c r="C1404" s="820" t="s">
        <v>981</v>
      </c>
      <c r="D1404" s="824"/>
      <c r="E1404" s="668"/>
      <c r="F1404" s="799"/>
      <c r="G1404" s="825"/>
      <c r="H1404" s="826"/>
      <c r="I1404" s="1008"/>
      <c r="J1404" s="1009"/>
      <c r="K1404" s="1008"/>
      <c r="L1404" s="1010"/>
      <c r="M1404" s="748"/>
      <c r="N1404" s="817"/>
    </row>
    <row r="1405" spans="2:14" ht="22.5" customHeight="1">
      <c r="B1405" s="790"/>
      <c r="C1405" s="823"/>
      <c r="D1405" s="824" t="s">
        <v>928</v>
      </c>
      <c r="E1405" s="668"/>
      <c r="F1405" s="799" t="s">
        <v>35</v>
      </c>
      <c r="G1405" s="825">
        <v>1</v>
      </c>
      <c r="H1405" s="826"/>
      <c r="I1405" s="1005">
        <f>G1405*H1405</f>
        <v>0</v>
      </c>
      <c r="J1405" s="1006"/>
      <c r="K1405" s="1007">
        <f>G1405*J1405</f>
        <v>0</v>
      </c>
      <c r="L1405" s="1005">
        <f>I1405+K1405</f>
        <v>0</v>
      </c>
      <c r="M1405" s="748"/>
      <c r="N1405" s="817"/>
    </row>
    <row r="1406" spans="2:14" ht="22.5" customHeight="1">
      <c r="B1406" s="790"/>
      <c r="C1406" s="820" t="s">
        <v>982</v>
      </c>
      <c r="D1406" s="824"/>
      <c r="E1406" s="668"/>
      <c r="F1406" s="799"/>
      <c r="G1406" s="825"/>
      <c r="H1406" s="826"/>
      <c r="I1406" s="1008"/>
      <c r="J1406" s="1009"/>
      <c r="K1406" s="1008"/>
      <c r="L1406" s="1010"/>
      <c r="M1406" s="357">
        <f>SUM(I1406+K1406)</f>
        <v>0</v>
      </c>
      <c r="N1406" s="747">
        <f>(H1406+J1406)*G1406</f>
        <v>0</v>
      </c>
    </row>
    <row r="1407" spans="2:14" ht="22.5" customHeight="1">
      <c r="B1407" s="790"/>
      <c r="C1407" s="823"/>
      <c r="D1407" s="824" t="s">
        <v>983</v>
      </c>
      <c r="E1407" s="668"/>
      <c r="F1407" s="799" t="s">
        <v>35</v>
      </c>
      <c r="G1407" s="825">
        <v>1</v>
      </c>
      <c r="H1407" s="826"/>
      <c r="I1407" s="1005">
        <f>G1407*H1407</f>
        <v>0</v>
      </c>
      <c r="J1407" s="1006"/>
      <c r="K1407" s="1007">
        <f>G1407*J1407</f>
        <v>0</v>
      </c>
      <c r="L1407" s="1005">
        <f>I1407+K1407</f>
        <v>0</v>
      </c>
      <c r="M1407" s="748"/>
      <c r="N1407" s="817"/>
    </row>
    <row r="1408" spans="2:14" ht="22.5" customHeight="1">
      <c r="B1408" s="790"/>
      <c r="C1408" s="820" t="s">
        <v>984</v>
      </c>
      <c r="D1408" s="824"/>
      <c r="E1408" s="668"/>
      <c r="F1408" s="799"/>
      <c r="G1408" s="825"/>
      <c r="H1408" s="826"/>
      <c r="I1408" s="1008"/>
      <c r="J1408" s="1009"/>
      <c r="K1408" s="1008"/>
      <c r="L1408" s="1010"/>
      <c r="M1408" s="748"/>
      <c r="N1408" s="817"/>
    </row>
    <row r="1409" spans="2:14" ht="22.5" customHeight="1">
      <c r="B1409" s="790"/>
      <c r="C1409" s="823"/>
      <c r="D1409" s="824" t="s">
        <v>985</v>
      </c>
      <c r="E1409" s="668"/>
      <c r="F1409" s="799" t="s">
        <v>35</v>
      </c>
      <c r="G1409" s="825">
        <v>1</v>
      </c>
      <c r="H1409" s="826"/>
      <c r="I1409" s="1005">
        <f>G1409*H1409</f>
        <v>0</v>
      </c>
      <c r="J1409" s="1006"/>
      <c r="K1409" s="1007">
        <f>G1409*J1409</f>
        <v>0</v>
      </c>
      <c r="L1409" s="1005">
        <f>I1409+K1409</f>
        <v>0</v>
      </c>
      <c r="M1409" s="357">
        <f>SUM(I1409+K1409)</f>
        <v>0</v>
      </c>
      <c r="N1409" s="747">
        <f>(H1409+J1409)*G1409</f>
        <v>0</v>
      </c>
    </row>
    <row r="1410" spans="2:14" ht="22.5" customHeight="1">
      <c r="B1410" s="790"/>
      <c r="C1410" s="820" t="s">
        <v>986</v>
      </c>
      <c r="D1410" s="824"/>
      <c r="E1410" s="668"/>
      <c r="F1410" s="799"/>
      <c r="G1410" s="825"/>
      <c r="H1410" s="826"/>
      <c r="I1410" s="1008"/>
      <c r="J1410" s="1009"/>
      <c r="K1410" s="1008"/>
      <c r="L1410" s="1010"/>
      <c r="M1410" s="748"/>
      <c r="N1410" s="817"/>
    </row>
    <row r="1411" spans="2:14" ht="22.5" customHeight="1">
      <c r="B1411" s="790"/>
      <c r="C1411" s="823"/>
      <c r="D1411" s="824" t="s">
        <v>987</v>
      </c>
      <c r="E1411" s="668"/>
      <c r="F1411" s="799" t="s">
        <v>35</v>
      </c>
      <c r="G1411" s="825">
        <v>1</v>
      </c>
      <c r="H1411" s="826"/>
      <c r="I1411" s="1005">
        <f>G1411*H1411</f>
        <v>0</v>
      </c>
      <c r="J1411" s="1006"/>
      <c r="K1411" s="1007">
        <f>G1411*J1411</f>
        <v>0</v>
      </c>
      <c r="L1411" s="1005">
        <f>I1411+K1411</f>
        <v>0</v>
      </c>
      <c r="M1411" s="748"/>
      <c r="N1411" s="817"/>
    </row>
    <row r="1412" spans="2:14" ht="22.5" customHeight="1">
      <c r="B1412" s="790"/>
      <c r="C1412" s="823"/>
      <c r="D1412" s="824" t="s">
        <v>988</v>
      </c>
      <c r="E1412" s="668"/>
      <c r="F1412" s="799" t="s">
        <v>35</v>
      </c>
      <c r="G1412" s="825">
        <v>1</v>
      </c>
      <c r="H1412" s="826"/>
      <c r="I1412" s="1005">
        <f>G1412*H1412</f>
        <v>0</v>
      </c>
      <c r="J1412" s="1006"/>
      <c r="K1412" s="1007">
        <f>G1412*J1412</f>
        <v>0</v>
      </c>
      <c r="L1412" s="1005">
        <f>I1412+K1412</f>
        <v>0</v>
      </c>
      <c r="M1412" s="357">
        <f>SUM(I1412+K1412)</f>
        <v>0</v>
      </c>
      <c r="N1412" s="747">
        <f>(H1412+J1412)*G1412</f>
        <v>0</v>
      </c>
    </row>
    <row r="1413" spans="2:14" ht="22.5" customHeight="1">
      <c r="B1413" s="790"/>
      <c r="C1413" s="823"/>
      <c r="D1413" s="824" t="s">
        <v>940</v>
      </c>
      <c r="E1413" s="668"/>
      <c r="F1413" s="799" t="s">
        <v>35</v>
      </c>
      <c r="G1413" s="825">
        <v>1</v>
      </c>
      <c r="H1413" s="826"/>
      <c r="I1413" s="1005">
        <f>G1413*H1413</f>
        <v>0</v>
      </c>
      <c r="J1413" s="1006"/>
      <c r="K1413" s="1007">
        <f>G1413*J1413</f>
        <v>0</v>
      </c>
      <c r="L1413" s="1005">
        <f>I1413+K1413</f>
        <v>0</v>
      </c>
      <c r="M1413" s="357">
        <f>SUM(I1413+K1413)</f>
        <v>0</v>
      </c>
      <c r="N1413" s="747">
        <f>(H1413+J1413)*G1413</f>
        <v>0</v>
      </c>
    </row>
    <row r="1414" spans="2:14" ht="22.5" customHeight="1">
      <c r="B1414" s="790"/>
      <c r="C1414" s="823"/>
      <c r="D1414" s="824" t="s">
        <v>941</v>
      </c>
      <c r="E1414" s="668"/>
      <c r="F1414" s="799" t="s">
        <v>35</v>
      </c>
      <c r="G1414" s="825">
        <v>1</v>
      </c>
      <c r="H1414" s="826"/>
      <c r="I1414" s="1005">
        <f>G1414*H1414</f>
        <v>0</v>
      </c>
      <c r="J1414" s="1006"/>
      <c r="K1414" s="1007">
        <f>G1414*J1414</f>
        <v>0</v>
      </c>
      <c r="L1414" s="1005">
        <f>I1414+K1414</f>
        <v>0</v>
      </c>
      <c r="M1414" s="357">
        <f>SUM(I1414+K1414)</f>
        <v>0</v>
      </c>
      <c r="N1414" s="747">
        <f>(H1414+J1414)*G1414</f>
        <v>0</v>
      </c>
    </row>
    <row r="1415" spans="2:14" ht="22.5" customHeight="1">
      <c r="B1415" s="790"/>
      <c r="C1415" s="820" t="s">
        <v>989</v>
      </c>
      <c r="D1415" s="824"/>
      <c r="E1415" s="668"/>
      <c r="F1415" s="799"/>
      <c r="G1415" s="825"/>
      <c r="H1415" s="826"/>
      <c r="I1415" s="1008"/>
      <c r="J1415" s="1009"/>
      <c r="K1415" s="1008"/>
      <c r="L1415" s="1010"/>
      <c r="M1415" s="748"/>
      <c r="N1415" s="817"/>
    </row>
    <row r="1416" spans="2:14" ht="22.5" customHeight="1">
      <c r="B1416" s="790"/>
      <c r="C1416" s="823"/>
      <c r="D1416" s="824" t="s">
        <v>990</v>
      </c>
      <c r="E1416" s="668"/>
      <c r="F1416" s="799" t="s">
        <v>35</v>
      </c>
      <c r="G1416" s="825">
        <v>1</v>
      </c>
      <c r="H1416" s="826"/>
      <c r="I1416" s="1005">
        <f>G1416*H1416</f>
        <v>0</v>
      </c>
      <c r="J1416" s="1006"/>
      <c r="K1416" s="1007">
        <f>G1416*J1416</f>
        <v>0</v>
      </c>
      <c r="L1416" s="1005">
        <f>I1416+K1416</f>
        <v>0</v>
      </c>
      <c r="M1416" s="357">
        <f>SUM(I1416+K1416)</f>
        <v>0</v>
      </c>
      <c r="N1416" s="747">
        <f>(H1416+J1416)*G1416</f>
        <v>0</v>
      </c>
    </row>
    <row r="1417" spans="2:14" ht="22.5" customHeight="1">
      <c r="B1417" s="790"/>
      <c r="C1417" s="823"/>
      <c r="D1417" s="824" t="s">
        <v>991</v>
      </c>
      <c r="E1417" s="668"/>
      <c r="F1417" s="799" t="s">
        <v>35</v>
      </c>
      <c r="G1417" s="825">
        <v>1</v>
      </c>
      <c r="H1417" s="826"/>
      <c r="I1417" s="1005">
        <f>G1417*H1417</f>
        <v>0</v>
      </c>
      <c r="J1417" s="1006"/>
      <c r="K1417" s="1007">
        <f>G1417*J1417</f>
        <v>0</v>
      </c>
      <c r="L1417" s="1005">
        <f>I1417+K1417</f>
        <v>0</v>
      </c>
      <c r="M1417" s="748"/>
      <c r="N1417" s="817"/>
    </row>
    <row r="1418" spans="2:14" ht="22.5" customHeight="1">
      <c r="B1418" s="790"/>
      <c r="C1418" s="820" t="s">
        <v>992</v>
      </c>
      <c r="D1418" s="824"/>
      <c r="E1418" s="668"/>
      <c r="F1418" s="799"/>
      <c r="G1418" s="825"/>
      <c r="H1418" s="826"/>
      <c r="I1418" s="1008"/>
      <c r="J1418" s="1009"/>
      <c r="K1418" s="1008"/>
      <c r="L1418" s="1010"/>
      <c r="M1418" s="748"/>
      <c r="N1418" s="817"/>
    </row>
    <row r="1419" spans="2:14" ht="22.5" customHeight="1">
      <c r="B1419" s="790"/>
      <c r="C1419" s="823"/>
      <c r="D1419" s="824" t="s">
        <v>990</v>
      </c>
      <c r="E1419" s="668"/>
      <c r="F1419" s="799" t="s">
        <v>35</v>
      </c>
      <c r="G1419" s="825">
        <v>1</v>
      </c>
      <c r="H1419" s="826"/>
      <c r="I1419" s="1005">
        <f>G1419*H1419</f>
        <v>0</v>
      </c>
      <c r="J1419" s="1006"/>
      <c r="K1419" s="1007">
        <f>G1419*J1419</f>
        <v>0</v>
      </c>
      <c r="L1419" s="1005">
        <f>I1419+K1419</f>
        <v>0</v>
      </c>
      <c r="M1419" s="357">
        <f>SUM(I1419+K1419)</f>
        <v>0</v>
      </c>
      <c r="N1419" s="747">
        <f>(H1419+J1419)*G1419</f>
        <v>0</v>
      </c>
    </row>
    <row r="1420" spans="2:14" ht="22.5" customHeight="1">
      <c r="B1420" s="790"/>
      <c r="C1420" s="823"/>
      <c r="D1420" s="824" t="s">
        <v>991</v>
      </c>
      <c r="E1420" s="668"/>
      <c r="F1420" s="799" t="s">
        <v>35</v>
      </c>
      <c r="G1420" s="825">
        <v>1</v>
      </c>
      <c r="H1420" s="826"/>
      <c r="I1420" s="1005">
        <f>G1420*H1420</f>
        <v>0</v>
      </c>
      <c r="J1420" s="1006"/>
      <c r="K1420" s="1007">
        <f>G1420*J1420</f>
        <v>0</v>
      </c>
      <c r="L1420" s="1005">
        <f>I1420+K1420</f>
        <v>0</v>
      </c>
      <c r="M1420" s="357">
        <f>SUM(I1420+K1420)</f>
        <v>0</v>
      </c>
      <c r="N1420" s="747">
        <f>(H1420+J1420)*G1420</f>
        <v>0</v>
      </c>
    </row>
    <row r="1421" spans="2:14" ht="22.5" customHeight="1">
      <c r="B1421" s="790"/>
      <c r="C1421" s="820" t="s">
        <v>993</v>
      </c>
      <c r="D1421" s="824"/>
      <c r="E1421" s="668"/>
      <c r="F1421" s="799"/>
      <c r="G1421" s="825"/>
      <c r="H1421" s="826"/>
      <c r="I1421" s="1008"/>
      <c r="J1421" s="1009"/>
      <c r="K1421" s="1008"/>
      <c r="L1421" s="1010"/>
      <c r="M1421" s="748"/>
      <c r="N1421" s="817"/>
    </row>
    <row r="1422" spans="2:14" ht="22.5" customHeight="1">
      <c r="B1422" s="790"/>
      <c r="C1422" s="823"/>
      <c r="D1422" s="824" t="s">
        <v>990</v>
      </c>
      <c r="E1422" s="668"/>
      <c r="F1422" s="799" t="s">
        <v>35</v>
      </c>
      <c r="G1422" s="825">
        <v>1</v>
      </c>
      <c r="H1422" s="826"/>
      <c r="I1422" s="1005">
        <f>G1422*H1422</f>
        <v>0</v>
      </c>
      <c r="J1422" s="1006"/>
      <c r="K1422" s="1007">
        <f>G1422*J1422</f>
        <v>0</v>
      </c>
      <c r="L1422" s="1005">
        <f>I1422+K1422</f>
        <v>0</v>
      </c>
      <c r="M1422" s="357">
        <f>SUM(I1422+K1422)</f>
        <v>0</v>
      </c>
      <c r="N1422" s="747">
        <f>(H1422+J1422)*G1422</f>
        <v>0</v>
      </c>
    </row>
    <row r="1423" spans="2:14" ht="22.5" customHeight="1">
      <c r="B1423" s="790"/>
      <c r="C1423" s="823"/>
      <c r="D1423" s="824" t="s">
        <v>991</v>
      </c>
      <c r="E1423" s="668"/>
      <c r="F1423" s="799" t="s">
        <v>35</v>
      </c>
      <c r="G1423" s="825">
        <v>1</v>
      </c>
      <c r="H1423" s="826"/>
      <c r="I1423" s="1005">
        <f>G1423*H1423</f>
        <v>0</v>
      </c>
      <c r="J1423" s="1006"/>
      <c r="K1423" s="1007">
        <f>G1423*J1423</f>
        <v>0</v>
      </c>
      <c r="L1423" s="1005">
        <f>I1423+K1423</f>
        <v>0</v>
      </c>
      <c r="M1423" s="748"/>
      <c r="N1423" s="817"/>
    </row>
    <row r="1424" spans="2:14" ht="22.5" customHeight="1">
      <c r="B1424" s="790"/>
      <c r="C1424" s="820" t="s">
        <v>994</v>
      </c>
      <c r="D1424" s="824"/>
      <c r="E1424" s="668"/>
      <c r="F1424" s="799"/>
      <c r="G1424" s="825"/>
      <c r="H1424" s="826"/>
      <c r="I1424" s="1008"/>
      <c r="J1424" s="1009"/>
      <c r="K1424" s="1008"/>
      <c r="L1424" s="1010"/>
      <c r="M1424" s="748"/>
      <c r="N1424" s="817"/>
    </row>
    <row r="1425" spans="2:14" ht="22.5" customHeight="1">
      <c r="B1425" s="790"/>
      <c r="C1425" s="823"/>
      <c r="D1425" s="824" t="s">
        <v>990</v>
      </c>
      <c r="E1425" s="668"/>
      <c r="F1425" s="799" t="s">
        <v>35</v>
      </c>
      <c r="G1425" s="825">
        <v>1</v>
      </c>
      <c r="H1425" s="826"/>
      <c r="I1425" s="1005">
        <f>G1425*H1425</f>
        <v>0</v>
      </c>
      <c r="J1425" s="1006"/>
      <c r="K1425" s="1007">
        <f>G1425*J1425</f>
        <v>0</v>
      </c>
      <c r="L1425" s="1005">
        <f>I1425+K1425</f>
        <v>0</v>
      </c>
      <c r="M1425" s="357">
        <f>SUM(I1425+K1425)</f>
        <v>0</v>
      </c>
      <c r="N1425" s="747">
        <f>(H1425+J1425)*G1425</f>
        <v>0</v>
      </c>
    </row>
    <row r="1426" spans="2:14" ht="22.5" customHeight="1">
      <c r="B1426" s="790"/>
      <c r="C1426" s="823"/>
      <c r="D1426" s="824" t="s">
        <v>991</v>
      </c>
      <c r="E1426" s="668"/>
      <c r="F1426" s="799" t="s">
        <v>35</v>
      </c>
      <c r="G1426" s="825">
        <v>1</v>
      </c>
      <c r="H1426" s="826"/>
      <c r="I1426" s="1005">
        <f>G1426*H1426</f>
        <v>0</v>
      </c>
      <c r="J1426" s="1006"/>
      <c r="K1426" s="1007">
        <f>G1426*J1426</f>
        <v>0</v>
      </c>
      <c r="L1426" s="1005">
        <f>I1426+K1426</f>
        <v>0</v>
      </c>
      <c r="M1426" s="748"/>
      <c r="N1426" s="817"/>
    </row>
    <row r="1427" spans="2:14" ht="22.5" customHeight="1">
      <c r="B1427" s="790"/>
      <c r="C1427" s="820" t="s">
        <v>995</v>
      </c>
      <c r="D1427" s="824"/>
      <c r="E1427" s="668"/>
      <c r="F1427" s="799"/>
      <c r="G1427" s="825"/>
      <c r="H1427" s="826"/>
      <c r="I1427" s="1008"/>
      <c r="J1427" s="1009"/>
      <c r="K1427" s="1008"/>
      <c r="L1427" s="1010"/>
      <c r="M1427" s="357">
        <f>SUM(I1427+K1427)</f>
        <v>0</v>
      </c>
      <c r="N1427" s="747">
        <f>(H1427+J1427)*G1427</f>
        <v>0</v>
      </c>
    </row>
    <row r="1428" spans="2:14" ht="22.5" customHeight="1">
      <c r="B1428" s="790"/>
      <c r="C1428" s="823"/>
      <c r="D1428" s="824" t="s">
        <v>990</v>
      </c>
      <c r="E1428" s="668"/>
      <c r="F1428" s="799" t="s">
        <v>35</v>
      </c>
      <c r="G1428" s="825">
        <v>1</v>
      </c>
      <c r="H1428" s="826"/>
      <c r="I1428" s="1005">
        <f>G1428*H1428</f>
        <v>0</v>
      </c>
      <c r="J1428" s="1006"/>
      <c r="K1428" s="1007">
        <f>G1428*J1428</f>
        <v>0</v>
      </c>
      <c r="L1428" s="1005">
        <f>I1428+K1428</f>
        <v>0</v>
      </c>
      <c r="M1428" s="748"/>
      <c r="N1428" s="817"/>
    </row>
    <row r="1429" spans="2:14" ht="22.5" customHeight="1">
      <c r="B1429" s="790"/>
      <c r="C1429" s="823"/>
      <c r="D1429" s="824" t="s">
        <v>991</v>
      </c>
      <c r="E1429" s="668"/>
      <c r="F1429" s="799" t="s">
        <v>35</v>
      </c>
      <c r="G1429" s="825">
        <v>1</v>
      </c>
      <c r="H1429" s="826"/>
      <c r="I1429" s="1005">
        <f>G1429*H1429</f>
        <v>0</v>
      </c>
      <c r="J1429" s="1006"/>
      <c r="K1429" s="1007">
        <f>G1429*J1429</f>
        <v>0</v>
      </c>
      <c r="L1429" s="1005">
        <f>I1429+K1429</f>
        <v>0</v>
      </c>
      <c r="M1429" s="748"/>
      <c r="N1429" s="817"/>
    </row>
    <row r="1430" spans="2:14" ht="22.5" customHeight="1">
      <c r="B1430" s="790"/>
      <c r="C1430" s="820" t="s">
        <v>996</v>
      </c>
      <c r="D1430" s="824"/>
      <c r="E1430" s="668"/>
      <c r="F1430" s="799"/>
      <c r="G1430" s="825"/>
      <c r="H1430" s="826"/>
      <c r="I1430" s="1008"/>
      <c r="J1430" s="1009"/>
      <c r="K1430" s="1008"/>
      <c r="L1430" s="1010"/>
      <c r="M1430" s="357">
        <f>SUM(I1430+K1430)</f>
        <v>0</v>
      </c>
      <c r="N1430" s="747">
        <f>(H1430+J1430)*G1430</f>
        <v>0</v>
      </c>
    </row>
    <row r="1431" spans="2:14" ht="22.5" customHeight="1">
      <c r="B1431" s="790"/>
      <c r="C1431" s="823"/>
      <c r="D1431" s="824" t="s">
        <v>990</v>
      </c>
      <c r="E1431" s="668"/>
      <c r="F1431" s="799" t="s">
        <v>35</v>
      </c>
      <c r="G1431" s="825">
        <v>1</v>
      </c>
      <c r="H1431" s="826"/>
      <c r="I1431" s="1005">
        <f>G1431*H1431</f>
        <v>0</v>
      </c>
      <c r="J1431" s="1006"/>
      <c r="K1431" s="1007">
        <f>G1431*J1431</f>
        <v>0</v>
      </c>
      <c r="L1431" s="1005">
        <f>I1431+K1431</f>
        <v>0</v>
      </c>
      <c r="M1431" s="748"/>
      <c r="N1431" s="817"/>
    </row>
    <row r="1432" spans="2:14" ht="22.5" customHeight="1">
      <c r="B1432" s="790"/>
      <c r="C1432" s="823"/>
      <c r="D1432" s="824" t="s">
        <v>991</v>
      </c>
      <c r="E1432" s="668"/>
      <c r="F1432" s="799" t="s">
        <v>35</v>
      </c>
      <c r="G1432" s="825">
        <v>1</v>
      </c>
      <c r="H1432" s="826"/>
      <c r="I1432" s="1005">
        <f>G1432*H1432</f>
        <v>0</v>
      </c>
      <c r="J1432" s="1006"/>
      <c r="K1432" s="1007">
        <f>G1432*J1432</f>
        <v>0</v>
      </c>
      <c r="L1432" s="1005">
        <f>I1432+K1432</f>
        <v>0</v>
      </c>
      <c r="M1432" s="748"/>
      <c r="N1432" s="817"/>
    </row>
    <row r="1433" spans="2:14" ht="22.5" customHeight="1">
      <c r="B1433" s="790"/>
      <c r="C1433" s="820" t="s">
        <v>997</v>
      </c>
      <c r="D1433" s="824"/>
      <c r="E1433" s="668"/>
      <c r="F1433" s="799"/>
      <c r="G1433" s="825"/>
      <c r="H1433" s="826"/>
      <c r="I1433" s="1008"/>
      <c r="J1433" s="1009"/>
      <c r="K1433" s="1008"/>
      <c r="L1433" s="1010"/>
      <c r="M1433" s="357">
        <f>SUM(I1433+K1433)</f>
        <v>0</v>
      </c>
      <c r="N1433" s="747">
        <f>(H1433+J1433)*G1433</f>
        <v>0</v>
      </c>
    </row>
    <row r="1434" spans="2:14" ht="22.5" customHeight="1">
      <c r="B1434" s="790"/>
      <c r="C1434" s="823"/>
      <c r="D1434" s="824" t="s">
        <v>990</v>
      </c>
      <c r="E1434" s="668"/>
      <c r="F1434" s="799" t="s">
        <v>35</v>
      </c>
      <c r="G1434" s="825">
        <v>1</v>
      </c>
      <c r="H1434" s="826"/>
      <c r="I1434" s="1005">
        <f>G1434*H1434</f>
        <v>0</v>
      </c>
      <c r="J1434" s="1006"/>
      <c r="K1434" s="1007">
        <f>G1434*J1434</f>
        <v>0</v>
      </c>
      <c r="L1434" s="1005">
        <f>I1434+K1434</f>
        <v>0</v>
      </c>
      <c r="M1434" s="748"/>
      <c r="N1434" s="817"/>
    </row>
    <row r="1435" spans="2:14" ht="22.5" customHeight="1">
      <c r="B1435" s="790"/>
      <c r="C1435" s="823"/>
      <c r="D1435" s="824" t="s">
        <v>991</v>
      </c>
      <c r="E1435" s="668"/>
      <c r="F1435" s="799" t="s">
        <v>35</v>
      </c>
      <c r="G1435" s="825">
        <v>1</v>
      </c>
      <c r="H1435" s="826"/>
      <c r="I1435" s="1005">
        <f>G1435*H1435</f>
        <v>0</v>
      </c>
      <c r="J1435" s="1006"/>
      <c r="K1435" s="1007">
        <f>G1435*J1435</f>
        <v>0</v>
      </c>
      <c r="L1435" s="1005">
        <f>I1435+K1435</f>
        <v>0</v>
      </c>
      <c r="M1435" s="357">
        <f>SUM(I1435+K1435)</f>
        <v>0</v>
      </c>
      <c r="N1435" s="747">
        <f>(H1435+J1435)*G1435</f>
        <v>0</v>
      </c>
    </row>
    <row r="1436" spans="2:14" ht="22.5" customHeight="1">
      <c r="B1436" s="790"/>
      <c r="C1436" s="820" t="s">
        <v>998</v>
      </c>
      <c r="D1436" s="824"/>
      <c r="E1436" s="668"/>
      <c r="F1436" s="799"/>
      <c r="G1436" s="825"/>
      <c r="H1436" s="826"/>
      <c r="I1436" s="1008"/>
      <c r="J1436" s="1009"/>
      <c r="K1436" s="1008"/>
      <c r="L1436" s="1010"/>
      <c r="M1436" s="748"/>
      <c r="N1436" s="817"/>
    </row>
    <row r="1437" spans="2:14" ht="22.5" customHeight="1">
      <c r="B1437" s="790"/>
      <c r="C1437" s="823"/>
      <c r="D1437" s="824" t="s">
        <v>990</v>
      </c>
      <c r="E1437" s="668"/>
      <c r="F1437" s="799" t="s">
        <v>35</v>
      </c>
      <c r="G1437" s="825">
        <v>1</v>
      </c>
      <c r="H1437" s="826"/>
      <c r="I1437" s="1005">
        <f>G1437*H1437</f>
        <v>0</v>
      </c>
      <c r="J1437" s="1006"/>
      <c r="K1437" s="1007">
        <f>G1437*J1437</f>
        <v>0</v>
      </c>
      <c r="L1437" s="1005">
        <f>I1437+K1437</f>
        <v>0</v>
      </c>
      <c r="M1437" s="748"/>
      <c r="N1437" s="817"/>
    </row>
    <row r="1438" spans="2:14" ht="22.5" customHeight="1">
      <c r="B1438" s="790"/>
      <c r="C1438" s="823"/>
      <c r="D1438" s="824" t="s">
        <v>991</v>
      </c>
      <c r="E1438" s="668"/>
      <c r="F1438" s="799" t="s">
        <v>35</v>
      </c>
      <c r="G1438" s="825">
        <v>1</v>
      </c>
      <c r="H1438" s="826"/>
      <c r="I1438" s="1005">
        <f>G1438*H1438</f>
        <v>0</v>
      </c>
      <c r="J1438" s="1006"/>
      <c r="K1438" s="1007">
        <f>G1438*J1438</f>
        <v>0</v>
      </c>
      <c r="L1438" s="1005">
        <f>I1438+K1438</f>
        <v>0</v>
      </c>
      <c r="M1438" s="357">
        <f>SUM(I1438+K1438)</f>
        <v>0</v>
      </c>
      <c r="N1438" s="747">
        <f>(H1438+J1438)*G1438</f>
        <v>0</v>
      </c>
    </row>
    <row r="1439" spans="2:14" ht="22.5" customHeight="1">
      <c r="B1439" s="790"/>
      <c r="C1439" s="820" t="s">
        <v>999</v>
      </c>
      <c r="D1439" s="824"/>
      <c r="E1439" s="668"/>
      <c r="F1439" s="799"/>
      <c r="G1439" s="825"/>
      <c r="H1439" s="826"/>
      <c r="I1439" s="1008"/>
      <c r="J1439" s="1009"/>
      <c r="K1439" s="1008"/>
      <c r="L1439" s="1010"/>
      <c r="M1439" s="748"/>
      <c r="N1439" s="817"/>
    </row>
    <row r="1440" spans="2:14" ht="22.5" customHeight="1">
      <c r="B1440" s="790"/>
      <c r="C1440" s="823"/>
      <c r="D1440" s="824" t="s">
        <v>990</v>
      </c>
      <c r="E1440" s="668"/>
      <c r="F1440" s="799" t="s">
        <v>35</v>
      </c>
      <c r="G1440" s="825">
        <v>1</v>
      </c>
      <c r="H1440" s="826"/>
      <c r="I1440" s="1005">
        <f>G1440*H1440</f>
        <v>0</v>
      </c>
      <c r="J1440" s="1006"/>
      <c r="K1440" s="1007">
        <f>G1440*J1440</f>
        <v>0</v>
      </c>
      <c r="L1440" s="1005">
        <f>I1440+K1440</f>
        <v>0</v>
      </c>
      <c r="M1440" s="748"/>
      <c r="N1440" s="817"/>
    </row>
    <row r="1441" spans="2:14" ht="22.5" customHeight="1">
      <c r="B1441" s="790"/>
      <c r="C1441" s="823"/>
      <c r="D1441" s="824" t="s">
        <v>991</v>
      </c>
      <c r="E1441" s="668"/>
      <c r="F1441" s="799" t="s">
        <v>35</v>
      </c>
      <c r="G1441" s="825">
        <v>1</v>
      </c>
      <c r="H1441" s="826"/>
      <c r="I1441" s="1005">
        <f>G1441*H1441</f>
        <v>0</v>
      </c>
      <c r="J1441" s="1006"/>
      <c r="K1441" s="1007">
        <f>G1441*J1441</f>
        <v>0</v>
      </c>
      <c r="L1441" s="1005">
        <f>I1441+K1441</f>
        <v>0</v>
      </c>
      <c r="M1441" s="748"/>
      <c r="N1441" s="817"/>
    </row>
    <row r="1442" spans="2:14" ht="22.5" customHeight="1">
      <c r="B1442" s="790"/>
      <c r="C1442" s="820" t="s">
        <v>1000</v>
      </c>
      <c r="D1442" s="824"/>
      <c r="E1442" s="668"/>
      <c r="F1442" s="799"/>
      <c r="G1442" s="825"/>
      <c r="H1442" s="826"/>
      <c r="I1442" s="1008"/>
      <c r="J1442" s="1009"/>
      <c r="K1442" s="1008"/>
      <c r="L1442" s="1010"/>
      <c r="M1442" s="357">
        <f>SUM(I1442+K1442)</f>
        <v>0</v>
      </c>
      <c r="N1442" s="747">
        <f>(H1442+J1442)*G1442</f>
        <v>0</v>
      </c>
    </row>
    <row r="1443" spans="2:14" ht="22.5" customHeight="1">
      <c r="B1443" s="790"/>
      <c r="C1443" s="823"/>
      <c r="D1443" s="824" t="s">
        <v>990</v>
      </c>
      <c r="E1443" s="668"/>
      <c r="F1443" s="799" t="s">
        <v>35</v>
      </c>
      <c r="G1443" s="825">
        <v>1</v>
      </c>
      <c r="H1443" s="826"/>
      <c r="I1443" s="1005">
        <f>G1443*H1443</f>
        <v>0</v>
      </c>
      <c r="J1443" s="1006"/>
      <c r="K1443" s="1007">
        <f>G1443*J1443</f>
        <v>0</v>
      </c>
      <c r="L1443" s="1005">
        <f>I1443+K1443</f>
        <v>0</v>
      </c>
      <c r="M1443" s="748"/>
      <c r="N1443" s="817"/>
    </row>
    <row r="1444" spans="2:14" ht="22.5" customHeight="1">
      <c r="B1444" s="790"/>
      <c r="C1444" s="823"/>
      <c r="D1444" s="824" t="s">
        <v>991</v>
      </c>
      <c r="E1444" s="668"/>
      <c r="F1444" s="799" t="s">
        <v>35</v>
      </c>
      <c r="G1444" s="825">
        <v>1</v>
      </c>
      <c r="H1444" s="826"/>
      <c r="I1444" s="1005">
        <f>G1444*H1444</f>
        <v>0</v>
      </c>
      <c r="J1444" s="1006"/>
      <c r="K1444" s="1007">
        <f>G1444*J1444</f>
        <v>0</v>
      </c>
      <c r="L1444" s="1005">
        <f>I1444+K1444</f>
        <v>0</v>
      </c>
      <c r="M1444" s="357">
        <f>SUM(I1444+K1444)</f>
        <v>0</v>
      </c>
      <c r="N1444" s="747">
        <f>(H1444+J1444)*G1444</f>
        <v>0</v>
      </c>
    </row>
    <row r="1445" spans="2:14" ht="22.5" customHeight="1">
      <c r="B1445" s="790"/>
      <c r="C1445" s="820" t="s">
        <v>1001</v>
      </c>
      <c r="D1445" s="824"/>
      <c r="E1445" s="668"/>
      <c r="F1445" s="799"/>
      <c r="G1445" s="825"/>
      <c r="H1445" s="826"/>
      <c r="I1445" s="1008"/>
      <c r="J1445" s="1009"/>
      <c r="K1445" s="1008"/>
      <c r="L1445" s="1010"/>
      <c r="M1445" s="748"/>
      <c r="N1445" s="817"/>
    </row>
    <row r="1446" spans="2:14" ht="22.5" customHeight="1">
      <c r="B1446" s="790"/>
      <c r="C1446" s="823"/>
      <c r="D1446" s="824" t="s">
        <v>990</v>
      </c>
      <c r="E1446" s="668"/>
      <c r="F1446" s="799" t="s">
        <v>35</v>
      </c>
      <c r="G1446" s="825">
        <v>1</v>
      </c>
      <c r="H1446" s="826"/>
      <c r="I1446" s="1005">
        <f>G1446*H1446</f>
        <v>0</v>
      </c>
      <c r="J1446" s="1006"/>
      <c r="K1446" s="1007">
        <f>G1446*J1446</f>
        <v>0</v>
      </c>
      <c r="L1446" s="1005">
        <f>I1446+K1446</f>
        <v>0</v>
      </c>
      <c r="M1446" s="357">
        <f>SUM(I1446+K1446)</f>
        <v>0</v>
      </c>
      <c r="N1446" s="747">
        <f>(H1446+J1446)*G1446</f>
        <v>0</v>
      </c>
    </row>
    <row r="1447" spans="2:14" ht="22.5" customHeight="1">
      <c r="B1447" s="790"/>
      <c r="C1447" s="823"/>
      <c r="D1447" s="824" t="s">
        <v>991</v>
      </c>
      <c r="E1447" s="668"/>
      <c r="F1447" s="799" t="s">
        <v>35</v>
      </c>
      <c r="G1447" s="825">
        <v>1</v>
      </c>
      <c r="H1447" s="826"/>
      <c r="I1447" s="1005">
        <f>G1447*H1447</f>
        <v>0</v>
      </c>
      <c r="J1447" s="1006"/>
      <c r="K1447" s="1007">
        <f>G1447*J1447</f>
        <v>0</v>
      </c>
      <c r="L1447" s="1005">
        <f>I1447+K1447</f>
        <v>0</v>
      </c>
      <c r="M1447" s="748"/>
      <c r="N1447" s="817"/>
    </row>
    <row r="1448" spans="2:14" ht="22.5" customHeight="1">
      <c r="B1448" s="790"/>
      <c r="C1448" s="820" t="s">
        <v>1002</v>
      </c>
      <c r="D1448" s="824"/>
      <c r="E1448" s="668"/>
      <c r="F1448" s="799"/>
      <c r="G1448" s="825"/>
      <c r="H1448" s="826"/>
      <c r="I1448" s="1008"/>
      <c r="J1448" s="1009"/>
      <c r="K1448" s="1008"/>
      <c r="L1448" s="1010"/>
      <c r="M1448" s="357">
        <f>SUM(I1448+K1448)</f>
        <v>0</v>
      </c>
      <c r="N1448" s="747">
        <f>(H1448+J1448)*G1448</f>
        <v>0</v>
      </c>
    </row>
    <row r="1449" spans="2:14" ht="22.5" customHeight="1">
      <c r="B1449" s="790"/>
      <c r="C1449" s="823"/>
      <c r="D1449" s="824" t="s">
        <v>990</v>
      </c>
      <c r="E1449" s="668"/>
      <c r="F1449" s="799" t="s">
        <v>35</v>
      </c>
      <c r="G1449" s="825">
        <v>1</v>
      </c>
      <c r="H1449" s="826"/>
      <c r="I1449" s="1005">
        <f>G1449*H1449</f>
        <v>0</v>
      </c>
      <c r="J1449" s="1006"/>
      <c r="K1449" s="1007">
        <f>G1449*J1449</f>
        <v>0</v>
      </c>
      <c r="L1449" s="1005">
        <f>I1449+K1449</f>
        <v>0</v>
      </c>
      <c r="M1449" s="748"/>
      <c r="N1449" s="817"/>
    </row>
    <row r="1450" spans="2:14" ht="22.5" customHeight="1">
      <c r="B1450" s="790"/>
      <c r="C1450" s="823"/>
      <c r="D1450" s="824" t="s">
        <v>991</v>
      </c>
      <c r="E1450" s="668"/>
      <c r="F1450" s="799" t="s">
        <v>35</v>
      </c>
      <c r="G1450" s="825">
        <v>1</v>
      </c>
      <c r="H1450" s="826"/>
      <c r="I1450" s="1005">
        <f>G1450*H1450</f>
        <v>0</v>
      </c>
      <c r="J1450" s="1006"/>
      <c r="K1450" s="1007">
        <f>G1450*J1450</f>
        <v>0</v>
      </c>
      <c r="L1450" s="1005">
        <f>I1450+K1450</f>
        <v>0</v>
      </c>
      <c r="M1450" s="748"/>
      <c r="N1450" s="817"/>
    </row>
    <row r="1451" spans="2:14" ht="22.5" customHeight="1">
      <c r="B1451" s="819">
        <v>3</v>
      </c>
      <c r="C1451" s="820" t="s">
        <v>218</v>
      </c>
      <c r="D1451" s="824"/>
      <c r="E1451" s="668"/>
      <c r="F1451" s="799"/>
      <c r="G1451" s="825"/>
      <c r="H1451" s="826"/>
      <c r="I1451" s="1008"/>
      <c r="J1451" s="1009"/>
      <c r="K1451" s="1008"/>
      <c r="L1451" s="1010"/>
      <c r="M1451" s="748"/>
      <c r="N1451" s="817"/>
    </row>
    <row r="1452" spans="2:14" ht="22.5" customHeight="1">
      <c r="B1452" s="790"/>
      <c r="C1452" s="820" t="s">
        <v>1003</v>
      </c>
      <c r="D1452" s="824"/>
      <c r="E1452" s="668"/>
      <c r="F1452" s="799"/>
      <c r="G1452" s="825"/>
      <c r="H1452" s="826"/>
      <c r="I1452" s="1008"/>
      <c r="J1452" s="1009"/>
      <c r="K1452" s="1008"/>
      <c r="L1452" s="1010"/>
      <c r="M1452" s="748"/>
      <c r="N1452" s="817"/>
    </row>
    <row r="1453" spans="2:14" ht="22.5" customHeight="1">
      <c r="B1453" s="790"/>
      <c r="C1453" s="823"/>
      <c r="D1453" s="824" t="s">
        <v>1004</v>
      </c>
      <c r="E1453" s="668"/>
      <c r="F1453" s="799" t="s">
        <v>35</v>
      </c>
      <c r="G1453" s="825">
        <v>1</v>
      </c>
      <c r="H1453" s="826"/>
      <c r="I1453" s="1005">
        <f>G1453*H1453</f>
        <v>0</v>
      </c>
      <c r="J1453" s="1006"/>
      <c r="K1453" s="1007">
        <f>G1453*J1453</f>
        <v>0</v>
      </c>
      <c r="L1453" s="1005">
        <f>I1453+K1453</f>
        <v>0</v>
      </c>
      <c r="M1453" s="748"/>
      <c r="N1453" s="817"/>
    </row>
    <row r="1454" spans="2:14" ht="22.5" customHeight="1">
      <c r="B1454" s="790"/>
      <c r="C1454" s="820" t="s">
        <v>1005</v>
      </c>
      <c r="D1454" s="824"/>
      <c r="E1454" s="668"/>
      <c r="F1454" s="799"/>
      <c r="G1454" s="825"/>
      <c r="H1454" s="826"/>
      <c r="I1454" s="1008"/>
      <c r="J1454" s="1009"/>
      <c r="K1454" s="1008"/>
      <c r="L1454" s="1010"/>
      <c r="M1454" s="748"/>
      <c r="N1454" s="817"/>
    </row>
    <row r="1455" spans="2:14" ht="22.5" customHeight="1">
      <c r="B1455" s="790"/>
      <c r="C1455" s="823"/>
      <c r="D1455" s="824" t="s">
        <v>1006</v>
      </c>
      <c r="E1455" s="668"/>
      <c r="F1455" s="799" t="s">
        <v>35</v>
      </c>
      <c r="G1455" s="825">
        <v>1</v>
      </c>
      <c r="H1455" s="826"/>
      <c r="I1455" s="1005">
        <f>G1455*H1455</f>
        <v>0</v>
      </c>
      <c r="J1455" s="1006"/>
      <c r="K1455" s="1007">
        <f>G1455*J1455</f>
        <v>0</v>
      </c>
      <c r="L1455" s="1005">
        <f>I1455+K1455</f>
        <v>0</v>
      </c>
      <c r="M1455" s="748"/>
      <c r="N1455" s="817"/>
    </row>
    <row r="1456" spans="2:14" ht="22.5" customHeight="1">
      <c r="B1456" s="790"/>
      <c r="C1456" s="820" t="s">
        <v>1007</v>
      </c>
      <c r="D1456" s="824"/>
      <c r="E1456" s="668"/>
      <c r="F1456" s="799"/>
      <c r="G1456" s="825"/>
      <c r="H1456" s="826"/>
      <c r="I1456" s="1008"/>
      <c r="J1456" s="1009"/>
      <c r="K1456" s="1008"/>
      <c r="L1456" s="1010"/>
      <c r="M1456" s="748"/>
      <c r="N1456" s="817"/>
    </row>
    <row r="1457" spans="2:14" ht="22.5" customHeight="1">
      <c r="B1457" s="790"/>
      <c r="C1457" s="823"/>
      <c r="D1457" s="824" t="s">
        <v>1006</v>
      </c>
      <c r="E1457" s="668"/>
      <c r="F1457" s="799" t="s">
        <v>35</v>
      </c>
      <c r="G1457" s="825">
        <v>1</v>
      </c>
      <c r="H1457" s="826"/>
      <c r="I1457" s="1005">
        <f>G1457*H1457</f>
        <v>0</v>
      </c>
      <c r="J1457" s="1006"/>
      <c r="K1457" s="1007">
        <f>G1457*J1457</f>
        <v>0</v>
      </c>
      <c r="L1457" s="1005">
        <f>I1457+K1457</f>
        <v>0</v>
      </c>
      <c r="M1457" s="748"/>
      <c r="N1457" s="817"/>
    </row>
    <row r="1458" spans="2:14" ht="22.5" customHeight="1">
      <c r="B1458" s="790"/>
      <c r="C1458" s="820" t="s">
        <v>1008</v>
      </c>
      <c r="D1458" s="824"/>
      <c r="E1458" s="668"/>
      <c r="F1458" s="799"/>
      <c r="G1458" s="825"/>
      <c r="H1458" s="826"/>
      <c r="I1458" s="1008"/>
      <c r="J1458" s="1009"/>
      <c r="K1458" s="1008"/>
      <c r="L1458" s="1010"/>
      <c r="M1458" s="748"/>
      <c r="N1458" s="817"/>
    </row>
    <row r="1459" spans="2:14" ht="22.5" customHeight="1">
      <c r="B1459" s="790"/>
      <c r="C1459" s="823"/>
      <c r="D1459" s="824" t="s">
        <v>1009</v>
      </c>
      <c r="E1459" s="668"/>
      <c r="F1459" s="799" t="s">
        <v>35</v>
      </c>
      <c r="G1459" s="825">
        <v>1</v>
      </c>
      <c r="H1459" s="826"/>
      <c r="I1459" s="1005">
        <f>G1459*H1459</f>
        <v>0</v>
      </c>
      <c r="J1459" s="1006"/>
      <c r="K1459" s="1007">
        <f>G1459*J1459</f>
        <v>0</v>
      </c>
      <c r="L1459" s="1005">
        <f>I1459+K1459</f>
        <v>0</v>
      </c>
      <c r="M1459" s="748"/>
      <c r="N1459" s="817"/>
    </row>
    <row r="1460" spans="2:14" ht="22.5" customHeight="1">
      <c r="B1460" s="790"/>
      <c r="C1460" s="820" t="s">
        <v>1010</v>
      </c>
      <c r="D1460" s="824"/>
      <c r="E1460" s="668"/>
      <c r="F1460" s="799"/>
      <c r="G1460" s="825"/>
      <c r="H1460" s="826"/>
      <c r="I1460" s="1008"/>
      <c r="J1460" s="1009"/>
      <c r="K1460" s="1008"/>
      <c r="L1460" s="1010"/>
      <c r="M1460" s="748"/>
      <c r="N1460" s="817"/>
    </row>
    <row r="1461" spans="2:14" ht="22.5" customHeight="1">
      <c r="B1461" s="790"/>
      <c r="C1461" s="823"/>
      <c r="D1461" s="824" t="s">
        <v>1009</v>
      </c>
      <c r="E1461" s="668"/>
      <c r="F1461" s="799" t="s">
        <v>35</v>
      </c>
      <c r="G1461" s="825">
        <v>1</v>
      </c>
      <c r="H1461" s="826"/>
      <c r="I1461" s="1005">
        <f>G1461*H1461</f>
        <v>0</v>
      </c>
      <c r="J1461" s="1006"/>
      <c r="K1461" s="1007">
        <f>G1461*J1461</f>
        <v>0</v>
      </c>
      <c r="L1461" s="1005">
        <f>I1461+K1461</f>
        <v>0</v>
      </c>
      <c r="M1461" s="748"/>
      <c r="N1461" s="817"/>
    </row>
    <row r="1462" spans="2:14" ht="22.5" customHeight="1">
      <c r="B1462" s="790"/>
      <c r="C1462" s="820" t="s">
        <v>1011</v>
      </c>
      <c r="D1462" s="824"/>
      <c r="E1462" s="668"/>
      <c r="F1462" s="799"/>
      <c r="G1462" s="825"/>
      <c r="H1462" s="826"/>
      <c r="I1462" s="1008"/>
      <c r="J1462" s="1009"/>
      <c r="K1462" s="1008"/>
      <c r="L1462" s="1010"/>
      <c r="M1462" s="748"/>
      <c r="N1462" s="817"/>
    </row>
    <row r="1463" spans="2:14" ht="22.5" customHeight="1">
      <c r="B1463" s="790"/>
      <c r="C1463" s="823"/>
      <c r="D1463" s="824" t="s">
        <v>1009</v>
      </c>
      <c r="E1463" s="668"/>
      <c r="F1463" s="799" t="s">
        <v>35</v>
      </c>
      <c r="G1463" s="825">
        <v>1</v>
      </c>
      <c r="H1463" s="826"/>
      <c r="I1463" s="1005">
        <f>G1463*H1463</f>
        <v>0</v>
      </c>
      <c r="J1463" s="1006"/>
      <c r="K1463" s="1007">
        <f>G1463*J1463</f>
        <v>0</v>
      </c>
      <c r="L1463" s="1005">
        <f>I1463+K1463</f>
        <v>0</v>
      </c>
      <c r="M1463" s="748"/>
      <c r="N1463" s="817"/>
    </row>
    <row r="1464" spans="2:14" ht="22.5" customHeight="1">
      <c r="B1464" s="790"/>
      <c r="C1464" s="820" t="s">
        <v>1012</v>
      </c>
      <c r="D1464" s="824"/>
      <c r="E1464" s="668"/>
      <c r="F1464" s="799"/>
      <c r="G1464" s="825"/>
      <c r="H1464" s="826"/>
      <c r="I1464" s="1008"/>
      <c r="J1464" s="1009"/>
      <c r="K1464" s="1008"/>
      <c r="L1464" s="1010"/>
      <c r="M1464" s="748"/>
      <c r="N1464" s="817"/>
    </row>
    <row r="1465" spans="2:14" ht="22.5" customHeight="1">
      <c r="B1465" s="790"/>
      <c r="C1465" s="823"/>
      <c r="D1465" s="824" t="s">
        <v>1013</v>
      </c>
      <c r="E1465" s="668"/>
      <c r="F1465" s="799" t="s">
        <v>35</v>
      </c>
      <c r="G1465" s="825">
        <v>1</v>
      </c>
      <c r="H1465" s="826"/>
      <c r="I1465" s="1005">
        <f>G1465*H1465</f>
        <v>0</v>
      </c>
      <c r="J1465" s="1006"/>
      <c r="K1465" s="1007">
        <f>G1465*J1465</f>
        <v>0</v>
      </c>
      <c r="L1465" s="1005">
        <f>I1465+K1465</f>
        <v>0</v>
      </c>
      <c r="M1465" s="748"/>
      <c r="N1465" s="817"/>
    </row>
    <row r="1466" spans="2:14" ht="22.5" customHeight="1">
      <c r="B1466" s="751"/>
      <c r="C1466" s="818"/>
      <c r="D1466" s="815"/>
      <c r="E1466" s="668"/>
      <c r="F1466" s="751"/>
      <c r="G1466" s="358"/>
      <c r="H1466" s="359"/>
      <c r="I1466" s="981"/>
      <c r="J1466" s="1004"/>
      <c r="K1466" s="981"/>
      <c r="L1466" s="981"/>
      <c r="M1466" s="748"/>
      <c r="N1466" s="817"/>
    </row>
    <row r="1467" spans="2:14" ht="22.5" customHeight="1">
      <c r="B1467" s="751"/>
      <c r="C1467" s="828"/>
      <c r="D1467" s="829"/>
      <c r="E1467" s="830" t="s">
        <v>74</v>
      </c>
      <c r="F1467" s="751"/>
      <c r="G1467" s="358"/>
      <c r="H1467" s="359"/>
      <c r="I1467" s="1012">
        <f>SUM(I1274:I1466)</f>
        <v>0</v>
      </c>
      <c r="J1467" s="1004"/>
      <c r="K1467" s="1012">
        <f>SUM(K1274:K1466)</f>
        <v>0</v>
      </c>
      <c r="L1467" s="1012">
        <f>SUM(L1274:L1466)</f>
        <v>0</v>
      </c>
      <c r="M1467" s="831">
        <f>SUM(I1467+K1467)</f>
        <v>0</v>
      </c>
      <c r="N1467" s="832">
        <f>SUM(N1274:N1466)</f>
        <v>0</v>
      </c>
    </row>
    <row r="1468" spans="2:14" ht="22.5" customHeight="1">
      <c r="B1468" s="751"/>
      <c r="C1468" s="828"/>
      <c r="D1468" s="829"/>
      <c r="E1468" s="830"/>
      <c r="F1468" s="751"/>
      <c r="G1468" s="358"/>
      <c r="H1468" s="359"/>
      <c r="I1468" s="1012"/>
      <c r="J1468" s="1004"/>
      <c r="K1468" s="1012"/>
      <c r="L1468" s="1012"/>
      <c r="M1468" s="833"/>
      <c r="N1468" s="832"/>
    </row>
    <row r="1469" spans="2:14" ht="22.5" customHeight="1">
      <c r="B1469" s="751"/>
      <c r="C1469" s="828"/>
      <c r="D1469" s="829"/>
      <c r="E1469" s="830"/>
      <c r="F1469" s="751"/>
      <c r="G1469" s="358"/>
      <c r="H1469" s="359"/>
      <c r="I1469" s="1012"/>
      <c r="J1469" s="1004"/>
      <c r="K1469" s="1012"/>
      <c r="L1469" s="1012"/>
      <c r="M1469" s="833"/>
      <c r="N1469" s="832"/>
    </row>
    <row r="1470" spans="2:14" ht="22.5" customHeight="1">
      <c r="B1470" s="751"/>
      <c r="C1470" s="828"/>
      <c r="D1470" s="829"/>
      <c r="E1470" s="830"/>
      <c r="F1470" s="751"/>
      <c r="G1470" s="358"/>
      <c r="H1470" s="359"/>
      <c r="I1470" s="1012"/>
      <c r="J1470" s="1004"/>
      <c r="K1470" s="1012"/>
      <c r="L1470" s="1012"/>
      <c r="M1470" s="833"/>
      <c r="N1470" s="832"/>
    </row>
    <row r="1471" spans="2:14" ht="22.5" customHeight="1">
      <c r="B1471" s="458"/>
      <c r="C1471" s="1110" t="s">
        <v>90</v>
      </c>
      <c r="D1471" s="1111"/>
      <c r="E1471" s="1112"/>
      <c r="F1471" s="458"/>
      <c r="G1471" s="282"/>
      <c r="H1471" s="237"/>
      <c r="I1471" s="917"/>
      <c r="J1471" s="904"/>
      <c r="K1471" s="917"/>
      <c r="L1471" s="917"/>
      <c r="N1471" s="465"/>
    </row>
    <row r="1472" spans="2:14" ht="22.5" customHeight="1">
      <c r="B1472" s="458"/>
      <c r="C1472" s="459" t="s">
        <v>106</v>
      </c>
      <c r="D1472" s="592"/>
      <c r="E1472" s="570"/>
      <c r="F1472" s="458"/>
      <c r="G1472" s="282">
        <v>0</v>
      </c>
      <c r="H1472" s="237"/>
      <c r="I1472" s="917">
        <v>0</v>
      </c>
      <c r="J1472" s="904"/>
      <c r="K1472" s="917">
        <v>0</v>
      </c>
      <c r="L1472" s="917">
        <v>0</v>
      </c>
      <c r="N1472" s="465"/>
    </row>
    <row r="1473" spans="2:14" ht="22.5" customHeight="1">
      <c r="B1473" s="458"/>
      <c r="C1473" s="459"/>
      <c r="D1473" s="592"/>
      <c r="E1473" s="570"/>
      <c r="F1473" s="458"/>
      <c r="G1473" s="282"/>
      <c r="H1473" s="237"/>
      <c r="I1473" s="917"/>
      <c r="J1473" s="904"/>
      <c r="K1473" s="917"/>
      <c r="L1473" s="917"/>
      <c r="N1473" s="465"/>
    </row>
    <row r="1474" spans="2:14" ht="22.5" customHeight="1">
      <c r="B1474" s="458"/>
      <c r="C1474" s="587"/>
      <c r="D1474" s="592"/>
      <c r="E1474" s="570" t="s">
        <v>105</v>
      </c>
      <c r="F1474" s="458"/>
      <c r="G1474" s="282"/>
      <c r="H1474" s="237"/>
      <c r="I1474" s="917">
        <f>SUM(I1473:I1473)</f>
        <v>0</v>
      </c>
      <c r="J1474" s="904"/>
      <c r="K1474" s="917">
        <f>SUM(K1473:K1473)</f>
        <v>0</v>
      </c>
      <c r="L1474" s="917">
        <f>SUM(L1473:L1473)</f>
        <v>0</v>
      </c>
      <c r="M1474" s="511">
        <f>SUM(I1474+K1474)</f>
        <v>0</v>
      </c>
      <c r="N1474" s="465"/>
    </row>
    <row r="1475" spans="2:14" ht="22.5" customHeight="1">
      <c r="B1475" s="544"/>
      <c r="C1475" s="834"/>
      <c r="D1475" s="805"/>
      <c r="E1475" s="835"/>
      <c r="F1475" s="544"/>
      <c r="G1475" s="360"/>
      <c r="H1475" s="836"/>
      <c r="I1475" s="914"/>
      <c r="J1475" s="904"/>
      <c r="K1475" s="914"/>
      <c r="L1475" s="914"/>
      <c r="M1475" s="611"/>
      <c r="N1475" s="512"/>
    </row>
    <row r="1476" spans="2:14" ht="22.5" customHeight="1">
      <c r="B1476" s="458"/>
      <c r="C1476" s="459" t="s">
        <v>1371</v>
      </c>
      <c r="D1476" s="592"/>
      <c r="E1476" s="570"/>
      <c r="F1476" s="458"/>
      <c r="G1476" s="282"/>
      <c r="H1476" s="237"/>
      <c r="I1476" s="917"/>
      <c r="J1476" s="904"/>
      <c r="K1476" s="917"/>
      <c r="L1476" s="917"/>
      <c r="N1476" s="465"/>
    </row>
    <row r="1477" spans="2:14" ht="22.5" customHeight="1">
      <c r="B1477" s="458"/>
      <c r="C1477" s="574" t="s">
        <v>222</v>
      </c>
      <c r="D1477" s="837"/>
      <c r="E1477" s="570"/>
      <c r="F1477" s="458"/>
      <c r="G1477" s="282"/>
      <c r="H1477" s="237"/>
      <c r="I1477" s="917"/>
      <c r="J1477" s="904"/>
      <c r="K1477" s="917"/>
      <c r="L1477" s="917"/>
      <c r="N1477" s="465"/>
    </row>
    <row r="1478" spans="2:14" ht="22.5" customHeight="1">
      <c r="B1478" s="474">
        <v>1</v>
      </c>
      <c r="C1478" s="1095" t="s">
        <v>645</v>
      </c>
      <c r="D1478" s="1096"/>
      <c r="E1478" s="1097"/>
      <c r="F1478" s="480" t="s">
        <v>35</v>
      </c>
      <c r="G1478" s="310">
        <v>4</v>
      </c>
      <c r="H1478" s="265"/>
      <c r="I1478" s="1013">
        <f>G1478*H1478</f>
        <v>0</v>
      </c>
      <c r="J1478" s="937"/>
      <c r="K1478" s="937">
        <f t="shared" ref="K1478:K1502" si="297">G1478*J1478</f>
        <v>0</v>
      </c>
      <c r="L1478" s="1014">
        <f t="shared" ref="L1478:L1502" si="298">I1478+K1478</f>
        <v>0</v>
      </c>
      <c r="M1478" s="322">
        <f t="shared" ref="M1478" si="299">SUM(I1478+K1478)</f>
        <v>0</v>
      </c>
      <c r="N1478" s="479">
        <f t="shared" ref="N1478" si="300">(H1478+J1478)*G1478</f>
        <v>0</v>
      </c>
    </row>
    <row r="1479" spans="2:14" ht="22.5" customHeight="1">
      <c r="B1479" s="474">
        <v>2</v>
      </c>
      <c r="C1479" s="1095" t="s">
        <v>646</v>
      </c>
      <c r="D1479" s="1096"/>
      <c r="E1479" s="1097"/>
      <c r="F1479" s="480" t="s">
        <v>35</v>
      </c>
      <c r="G1479" s="310">
        <v>1</v>
      </c>
      <c r="H1479" s="265"/>
      <c r="I1479" s="1013">
        <f t="shared" ref="I1479:I1502" si="301">G1479*H1479</f>
        <v>0</v>
      </c>
      <c r="J1479" s="937"/>
      <c r="K1479" s="937">
        <f t="shared" si="297"/>
        <v>0</v>
      </c>
      <c r="L1479" s="1014">
        <f t="shared" si="298"/>
        <v>0</v>
      </c>
      <c r="M1479" s="322">
        <f t="shared" ref="M1479:M1502" si="302">SUM(I1479+K1479)</f>
        <v>0</v>
      </c>
      <c r="N1479" s="479">
        <f t="shared" ref="N1479:N1502" si="303">(H1479+J1479)*G1479</f>
        <v>0</v>
      </c>
    </row>
    <row r="1480" spans="2:14" ht="22.5" customHeight="1">
      <c r="B1480" s="474">
        <v>3</v>
      </c>
      <c r="C1480" s="1095" t="s">
        <v>647</v>
      </c>
      <c r="D1480" s="1096"/>
      <c r="E1480" s="1097"/>
      <c r="F1480" s="480" t="s">
        <v>35</v>
      </c>
      <c r="G1480" s="310">
        <v>2</v>
      </c>
      <c r="H1480" s="265"/>
      <c r="I1480" s="1013">
        <f t="shared" si="301"/>
        <v>0</v>
      </c>
      <c r="J1480" s="937"/>
      <c r="K1480" s="937">
        <f t="shared" si="297"/>
        <v>0</v>
      </c>
      <c r="L1480" s="1014">
        <f t="shared" si="298"/>
        <v>0</v>
      </c>
      <c r="M1480" s="322">
        <f t="shared" si="302"/>
        <v>0</v>
      </c>
      <c r="N1480" s="479">
        <f t="shared" si="303"/>
        <v>0</v>
      </c>
    </row>
    <row r="1481" spans="2:14" ht="22.5" customHeight="1">
      <c r="B1481" s="474">
        <v>4</v>
      </c>
      <c r="C1481" s="1095" t="s">
        <v>648</v>
      </c>
      <c r="D1481" s="1096"/>
      <c r="E1481" s="1097"/>
      <c r="F1481" s="480" t="s">
        <v>35</v>
      </c>
      <c r="G1481" s="310">
        <v>1</v>
      </c>
      <c r="H1481" s="298"/>
      <c r="I1481" s="1013">
        <f t="shared" si="301"/>
        <v>0</v>
      </c>
      <c r="J1481" s="937"/>
      <c r="K1481" s="937">
        <f t="shared" si="297"/>
        <v>0</v>
      </c>
      <c r="L1481" s="1014">
        <f t="shared" si="298"/>
        <v>0</v>
      </c>
      <c r="M1481" s="322">
        <f t="shared" si="302"/>
        <v>0</v>
      </c>
      <c r="N1481" s="479">
        <f t="shared" si="303"/>
        <v>0</v>
      </c>
    </row>
    <row r="1482" spans="2:14" ht="22.5" customHeight="1">
      <c r="B1482" s="474">
        <v>5</v>
      </c>
      <c r="C1482" s="1095" t="s">
        <v>649</v>
      </c>
      <c r="D1482" s="1096"/>
      <c r="E1482" s="1097"/>
      <c r="F1482" s="480" t="s">
        <v>35</v>
      </c>
      <c r="G1482" s="310">
        <v>1</v>
      </c>
      <c r="H1482" s="298"/>
      <c r="I1482" s="1013">
        <f t="shared" si="301"/>
        <v>0</v>
      </c>
      <c r="J1482" s="937"/>
      <c r="K1482" s="937">
        <f t="shared" si="297"/>
        <v>0</v>
      </c>
      <c r="L1482" s="1014">
        <f t="shared" si="298"/>
        <v>0</v>
      </c>
      <c r="M1482" s="322">
        <f t="shared" si="302"/>
        <v>0</v>
      </c>
      <c r="N1482" s="479">
        <f t="shared" si="303"/>
        <v>0</v>
      </c>
    </row>
    <row r="1483" spans="2:14" ht="22.5" customHeight="1">
      <c r="B1483" s="474">
        <v>6</v>
      </c>
      <c r="C1483" s="1101" t="s">
        <v>650</v>
      </c>
      <c r="D1483" s="1102"/>
      <c r="E1483" s="1103"/>
      <c r="F1483" s="480" t="s">
        <v>35</v>
      </c>
      <c r="G1483" s="310">
        <v>1</v>
      </c>
      <c r="H1483" s="298"/>
      <c r="I1483" s="1013">
        <f t="shared" si="301"/>
        <v>0</v>
      </c>
      <c r="J1483" s="937"/>
      <c r="K1483" s="937">
        <f t="shared" si="297"/>
        <v>0</v>
      </c>
      <c r="L1483" s="1014">
        <f t="shared" si="298"/>
        <v>0</v>
      </c>
      <c r="M1483" s="322">
        <f t="shared" si="302"/>
        <v>0</v>
      </c>
      <c r="N1483" s="479">
        <f t="shared" si="303"/>
        <v>0</v>
      </c>
    </row>
    <row r="1484" spans="2:14" ht="22.5" customHeight="1">
      <c r="B1484" s="474">
        <v>7</v>
      </c>
      <c r="C1484" s="1104" t="s">
        <v>651</v>
      </c>
      <c r="D1484" s="1105"/>
      <c r="E1484" s="1106"/>
      <c r="F1484" s="480" t="s">
        <v>35</v>
      </c>
      <c r="G1484" s="310">
        <v>2</v>
      </c>
      <c r="H1484" s="298"/>
      <c r="I1484" s="1013">
        <f t="shared" si="301"/>
        <v>0</v>
      </c>
      <c r="J1484" s="937"/>
      <c r="K1484" s="937">
        <f t="shared" si="297"/>
        <v>0</v>
      </c>
      <c r="L1484" s="1014">
        <f t="shared" si="298"/>
        <v>0</v>
      </c>
      <c r="M1484" s="322">
        <f t="shared" si="302"/>
        <v>0</v>
      </c>
      <c r="N1484" s="479">
        <f t="shared" si="303"/>
        <v>0</v>
      </c>
    </row>
    <row r="1485" spans="2:14" ht="22.5" customHeight="1">
      <c r="B1485" s="474">
        <v>8</v>
      </c>
      <c r="C1485" s="1104" t="s">
        <v>652</v>
      </c>
      <c r="D1485" s="1105"/>
      <c r="E1485" s="1106"/>
      <c r="F1485" s="480" t="s">
        <v>35</v>
      </c>
      <c r="G1485" s="310">
        <v>4</v>
      </c>
      <c r="H1485" s="298"/>
      <c r="I1485" s="1013">
        <f t="shared" si="301"/>
        <v>0</v>
      </c>
      <c r="J1485" s="937"/>
      <c r="K1485" s="937">
        <f t="shared" si="297"/>
        <v>0</v>
      </c>
      <c r="L1485" s="1014">
        <f t="shared" si="298"/>
        <v>0</v>
      </c>
      <c r="M1485" s="322">
        <f t="shared" si="302"/>
        <v>0</v>
      </c>
      <c r="N1485" s="479">
        <f t="shared" si="303"/>
        <v>0</v>
      </c>
    </row>
    <row r="1486" spans="2:14" ht="22.5" customHeight="1">
      <c r="B1486" s="474">
        <v>9</v>
      </c>
      <c r="C1486" s="1104" t="s">
        <v>653</v>
      </c>
      <c r="D1486" s="1105"/>
      <c r="E1486" s="1106"/>
      <c r="F1486" s="480" t="s">
        <v>35</v>
      </c>
      <c r="G1486" s="310">
        <v>2</v>
      </c>
      <c r="H1486" s="298"/>
      <c r="I1486" s="1013">
        <f t="shared" si="301"/>
        <v>0</v>
      </c>
      <c r="J1486" s="937"/>
      <c r="K1486" s="937">
        <f t="shared" si="297"/>
        <v>0</v>
      </c>
      <c r="L1486" s="1014">
        <f t="shared" si="298"/>
        <v>0</v>
      </c>
      <c r="M1486" s="322">
        <f t="shared" si="302"/>
        <v>0</v>
      </c>
      <c r="N1486" s="479">
        <f t="shared" si="303"/>
        <v>0</v>
      </c>
    </row>
    <row r="1487" spans="2:14" ht="22.5" customHeight="1">
      <c r="B1487" s="474">
        <v>10</v>
      </c>
      <c r="C1487" s="1104" t="s">
        <v>654</v>
      </c>
      <c r="D1487" s="1105"/>
      <c r="E1487" s="1106"/>
      <c r="F1487" s="480" t="s">
        <v>35</v>
      </c>
      <c r="G1487" s="310">
        <v>4</v>
      </c>
      <c r="H1487" s="298"/>
      <c r="I1487" s="1013">
        <f t="shared" si="301"/>
        <v>0</v>
      </c>
      <c r="J1487" s="937"/>
      <c r="K1487" s="937">
        <f t="shared" si="297"/>
        <v>0</v>
      </c>
      <c r="L1487" s="1014">
        <f t="shared" si="298"/>
        <v>0</v>
      </c>
      <c r="M1487" s="322">
        <f t="shared" si="302"/>
        <v>0</v>
      </c>
      <c r="N1487" s="479">
        <f t="shared" si="303"/>
        <v>0</v>
      </c>
    </row>
    <row r="1488" spans="2:14" ht="22.5" customHeight="1">
      <c r="B1488" s="474">
        <v>11</v>
      </c>
      <c r="C1488" s="838" t="s">
        <v>1309</v>
      </c>
      <c r="D1488" s="839"/>
      <c r="E1488" s="840"/>
      <c r="F1488" s="480" t="s">
        <v>35</v>
      </c>
      <c r="G1488" s="310">
        <v>2</v>
      </c>
      <c r="H1488" s="298"/>
      <c r="I1488" s="1013">
        <f t="shared" si="301"/>
        <v>0</v>
      </c>
      <c r="J1488" s="937"/>
      <c r="K1488" s="937">
        <f t="shared" si="297"/>
        <v>0</v>
      </c>
      <c r="L1488" s="1014">
        <f t="shared" si="298"/>
        <v>0</v>
      </c>
      <c r="M1488" s="322">
        <f t="shared" si="302"/>
        <v>0</v>
      </c>
      <c r="N1488" s="479">
        <f t="shared" si="303"/>
        <v>0</v>
      </c>
    </row>
    <row r="1489" spans="2:14" ht="22.5" customHeight="1">
      <c r="B1489" s="474">
        <v>12</v>
      </c>
      <c r="C1489" s="1104" t="s">
        <v>655</v>
      </c>
      <c r="D1489" s="1105"/>
      <c r="E1489" s="1106"/>
      <c r="F1489" s="480" t="s">
        <v>35</v>
      </c>
      <c r="G1489" s="310">
        <v>1</v>
      </c>
      <c r="H1489" s="298"/>
      <c r="I1489" s="1013">
        <f t="shared" si="301"/>
        <v>0</v>
      </c>
      <c r="J1489" s="937"/>
      <c r="K1489" s="937">
        <f t="shared" si="297"/>
        <v>0</v>
      </c>
      <c r="L1489" s="1014">
        <f t="shared" si="298"/>
        <v>0</v>
      </c>
      <c r="M1489" s="322">
        <f t="shared" si="302"/>
        <v>0</v>
      </c>
      <c r="N1489" s="479">
        <f t="shared" si="303"/>
        <v>0</v>
      </c>
    </row>
    <row r="1490" spans="2:14" ht="22.5" customHeight="1">
      <c r="B1490" s="474">
        <v>13</v>
      </c>
      <c r="C1490" s="838" t="s">
        <v>1310</v>
      </c>
      <c r="D1490" s="839"/>
      <c r="E1490" s="840"/>
      <c r="F1490" s="480" t="s">
        <v>35</v>
      </c>
      <c r="G1490" s="310">
        <v>1</v>
      </c>
      <c r="H1490" s="298"/>
      <c r="I1490" s="1013">
        <f t="shared" si="301"/>
        <v>0</v>
      </c>
      <c r="J1490" s="937"/>
      <c r="K1490" s="937">
        <f t="shared" si="297"/>
        <v>0</v>
      </c>
      <c r="L1490" s="1014">
        <f t="shared" si="298"/>
        <v>0</v>
      </c>
      <c r="M1490" s="322">
        <f t="shared" si="302"/>
        <v>0</v>
      </c>
      <c r="N1490" s="479">
        <f t="shared" si="303"/>
        <v>0</v>
      </c>
    </row>
    <row r="1491" spans="2:14" ht="22.5" customHeight="1">
      <c r="B1491" s="474">
        <v>14</v>
      </c>
      <c r="C1491" s="1104" t="s">
        <v>656</v>
      </c>
      <c r="D1491" s="1105"/>
      <c r="E1491" s="1106"/>
      <c r="F1491" s="480" t="s">
        <v>35</v>
      </c>
      <c r="G1491" s="310">
        <v>2</v>
      </c>
      <c r="H1491" s="298"/>
      <c r="I1491" s="1013">
        <f t="shared" si="301"/>
        <v>0</v>
      </c>
      <c r="J1491" s="937"/>
      <c r="K1491" s="937">
        <f t="shared" si="297"/>
        <v>0</v>
      </c>
      <c r="L1491" s="1014">
        <f t="shared" si="298"/>
        <v>0</v>
      </c>
      <c r="M1491" s="322">
        <f t="shared" si="302"/>
        <v>0</v>
      </c>
      <c r="N1491" s="479">
        <f t="shared" si="303"/>
        <v>0</v>
      </c>
    </row>
    <row r="1492" spans="2:14" ht="22.5" customHeight="1">
      <c r="B1492" s="474">
        <v>15</v>
      </c>
      <c r="C1492" s="1104" t="s">
        <v>657</v>
      </c>
      <c r="D1492" s="1105"/>
      <c r="E1492" s="1106"/>
      <c r="F1492" s="480" t="s">
        <v>35</v>
      </c>
      <c r="G1492" s="310">
        <v>1</v>
      </c>
      <c r="H1492" s="298"/>
      <c r="I1492" s="1013">
        <f t="shared" si="301"/>
        <v>0</v>
      </c>
      <c r="J1492" s="937"/>
      <c r="K1492" s="937">
        <f t="shared" si="297"/>
        <v>0</v>
      </c>
      <c r="L1492" s="1014">
        <f t="shared" si="298"/>
        <v>0</v>
      </c>
      <c r="M1492" s="322">
        <f t="shared" si="302"/>
        <v>0</v>
      </c>
      <c r="N1492" s="479">
        <f t="shared" si="303"/>
        <v>0</v>
      </c>
    </row>
    <row r="1493" spans="2:14" ht="22.5" customHeight="1">
      <c r="B1493" s="474">
        <v>16</v>
      </c>
      <c r="C1493" s="1104" t="s">
        <v>658</v>
      </c>
      <c r="D1493" s="1105"/>
      <c r="E1493" s="1106"/>
      <c r="F1493" s="480" t="s">
        <v>35</v>
      </c>
      <c r="G1493" s="310">
        <v>1</v>
      </c>
      <c r="H1493" s="298"/>
      <c r="I1493" s="1013">
        <f t="shared" si="301"/>
        <v>0</v>
      </c>
      <c r="J1493" s="937"/>
      <c r="K1493" s="937">
        <f t="shared" si="297"/>
        <v>0</v>
      </c>
      <c r="L1493" s="1014">
        <f t="shared" si="298"/>
        <v>0</v>
      </c>
      <c r="M1493" s="322">
        <f t="shared" si="302"/>
        <v>0</v>
      </c>
      <c r="N1493" s="479">
        <f t="shared" si="303"/>
        <v>0</v>
      </c>
    </row>
    <row r="1494" spans="2:14" ht="22.5" customHeight="1">
      <c r="B1494" s="474">
        <v>17</v>
      </c>
      <c r="C1494" s="1104" t="s">
        <v>659</v>
      </c>
      <c r="D1494" s="1105"/>
      <c r="E1494" s="1106"/>
      <c r="F1494" s="480" t="s">
        <v>35</v>
      </c>
      <c r="G1494" s="310">
        <v>1</v>
      </c>
      <c r="H1494" s="298"/>
      <c r="I1494" s="1013">
        <f t="shared" si="301"/>
        <v>0</v>
      </c>
      <c r="J1494" s="937"/>
      <c r="K1494" s="937">
        <f t="shared" si="297"/>
        <v>0</v>
      </c>
      <c r="L1494" s="1014">
        <f t="shared" si="298"/>
        <v>0</v>
      </c>
      <c r="M1494" s="322">
        <f t="shared" si="302"/>
        <v>0</v>
      </c>
      <c r="N1494" s="479">
        <f t="shared" si="303"/>
        <v>0</v>
      </c>
    </row>
    <row r="1495" spans="2:14" ht="22.5" customHeight="1">
      <c r="B1495" s="474">
        <v>18</v>
      </c>
      <c r="C1495" s="1104" t="s">
        <v>660</v>
      </c>
      <c r="D1495" s="1105"/>
      <c r="E1495" s="1106"/>
      <c r="F1495" s="480" t="s">
        <v>35</v>
      </c>
      <c r="G1495" s="310">
        <v>1</v>
      </c>
      <c r="H1495" s="298"/>
      <c r="I1495" s="1013">
        <f t="shared" si="301"/>
        <v>0</v>
      </c>
      <c r="J1495" s="937"/>
      <c r="K1495" s="937">
        <f t="shared" si="297"/>
        <v>0</v>
      </c>
      <c r="L1495" s="1014">
        <f t="shared" si="298"/>
        <v>0</v>
      </c>
      <c r="M1495" s="322">
        <f t="shared" si="302"/>
        <v>0</v>
      </c>
      <c r="N1495" s="479">
        <f t="shared" si="303"/>
        <v>0</v>
      </c>
    </row>
    <row r="1496" spans="2:14" ht="22.5" customHeight="1">
      <c r="B1496" s="474">
        <v>19</v>
      </c>
      <c r="C1496" s="1104" t="s">
        <v>661</v>
      </c>
      <c r="D1496" s="1105"/>
      <c r="E1496" s="1106"/>
      <c r="F1496" s="480" t="s">
        <v>35</v>
      </c>
      <c r="G1496" s="310">
        <v>1</v>
      </c>
      <c r="H1496" s="298"/>
      <c r="I1496" s="1013">
        <f t="shared" si="301"/>
        <v>0</v>
      </c>
      <c r="J1496" s="937"/>
      <c r="K1496" s="937">
        <f t="shared" si="297"/>
        <v>0</v>
      </c>
      <c r="L1496" s="1014">
        <f t="shared" si="298"/>
        <v>0</v>
      </c>
      <c r="M1496" s="322">
        <f t="shared" si="302"/>
        <v>0</v>
      </c>
      <c r="N1496" s="479">
        <f t="shared" si="303"/>
        <v>0</v>
      </c>
    </row>
    <row r="1497" spans="2:14" ht="22.5" customHeight="1">
      <c r="B1497" s="474">
        <v>20</v>
      </c>
      <c r="C1497" s="1104" t="s">
        <v>662</v>
      </c>
      <c r="D1497" s="1105"/>
      <c r="E1497" s="1106"/>
      <c r="F1497" s="480" t="s">
        <v>35</v>
      </c>
      <c r="G1497" s="310">
        <v>1</v>
      </c>
      <c r="H1497" s="298"/>
      <c r="I1497" s="1013">
        <f t="shared" si="301"/>
        <v>0</v>
      </c>
      <c r="J1497" s="937"/>
      <c r="K1497" s="937">
        <f t="shared" si="297"/>
        <v>0</v>
      </c>
      <c r="L1497" s="1014">
        <f t="shared" si="298"/>
        <v>0</v>
      </c>
      <c r="M1497" s="322">
        <f t="shared" si="302"/>
        <v>0</v>
      </c>
      <c r="N1497" s="479">
        <f t="shared" si="303"/>
        <v>0</v>
      </c>
    </row>
    <row r="1498" spans="2:14" ht="22.5" customHeight="1">
      <c r="B1498" s="474">
        <v>21</v>
      </c>
      <c r="C1498" s="1104" t="s">
        <v>663</v>
      </c>
      <c r="D1498" s="1105"/>
      <c r="E1498" s="1106"/>
      <c r="F1498" s="480" t="s">
        <v>35</v>
      </c>
      <c r="G1498" s="310">
        <v>1</v>
      </c>
      <c r="H1498" s="298"/>
      <c r="I1498" s="1013">
        <f t="shared" si="301"/>
        <v>0</v>
      </c>
      <c r="J1498" s="937"/>
      <c r="K1498" s="937">
        <f t="shared" si="297"/>
        <v>0</v>
      </c>
      <c r="L1498" s="1014">
        <f t="shared" si="298"/>
        <v>0</v>
      </c>
      <c r="M1498" s="322">
        <f t="shared" si="302"/>
        <v>0</v>
      </c>
      <c r="N1498" s="479">
        <f t="shared" si="303"/>
        <v>0</v>
      </c>
    </row>
    <row r="1499" spans="2:14" ht="22.5" customHeight="1">
      <c r="B1499" s="474">
        <v>22</v>
      </c>
      <c r="C1499" s="1104" t="s">
        <v>664</v>
      </c>
      <c r="D1499" s="1105"/>
      <c r="E1499" s="1106"/>
      <c r="F1499" s="480" t="s">
        <v>35</v>
      </c>
      <c r="G1499" s="310">
        <v>1</v>
      </c>
      <c r="H1499" s="298"/>
      <c r="I1499" s="1013">
        <f t="shared" si="301"/>
        <v>0</v>
      </c>
      <c r="J1499" s="937"/>
      <c r="K1499" s="937">
        <f t="shared" si="297"/>
        <v>0</v>
      </c>
      <c r="L1499" s="1014">
        <f t="shared" si="298"/>
        <v>0</v>
      </c>
      <c r="M1499" s="322">
        <f t="shared" si="302"/>
        <v>0</v>
      </c>
      <c r="N1499" s="479">
        <f t="shared" si="303"/>
        <v>0</v>
      </c>
    </row>
    <row r="1500" spans="2:14" ht="22.5" customHeight="1">
      <c r="B1500" s="474">
        <v>23</v>
      </c>
      <c r="C1500" s="1104" t="s">
        <v>665</v>
      </c>
      <c r="D1500" s="1105"/>
      <c r="E1500" s="1106"/>
      <c r="F1500" s="480" t="s">
        <v>35</v>
      </c>
      <c r="G1500" s="310">
        <v>1</v>
      </c>
      <c r="H1500" s="298"/>
      <c r="I1500" s="1013">
        <f t="shared" si="301"/>
        <v>0</v>
      </c>
      <c r="J1500" s="937"/>
      <c r="K1500" s="937">
        <f t="shared" si="297"/>
        <v>0</v>
      </c>
      <c r="L1500" s="1014">
        <f t="shared" si="298"/>
        <v>0</v>
      </c>
      <c r="M1500" s="322">
        <f t="shared" si="302"/>
        <v>0</v>
      </c>
      <c r="N1500" s="479">
        <f t="shared" si="303"/>
        <v>0</v>
      </c>
    </row>
    <row r="1501" spans="2:14" ht="22.5" customHeight="1">
      <c r="B1501" s="474">
        <v>24</v>
      </c>
      <c r="C1501" s="1104" t="s">
        <v>666</v>
      </c>
      <c r="D1501" s="1105"/>
      <c r="E1501" s="1106"/>
      <c r="F1501" s="480" t="s">
        <v>35</v>
      </c>
      <c r="G1501" s="310">
        <v>1</v>
      </c>
      <c r="H1501" s="298"/>
      <c r="I1501" s="1013">
        <f t="shared" si="301"/>
        <v>0</v>
      </c>
      <c r="J1501" s="937"/>
      <c r="K1501" s="937">
        <f t="shared" si="297"/>
        <v>0</v>
      </c>
      <c r="L1501" s="1014">
        <f t="shared" si="298"/>
        <v>0</v>
      </c>
      <c r="M1501" s="322">
        <f t="shared" si="302"/>
        <v>0</v>
      </c>
      <c r="N1501" s="479">
        <f t="shared" si="303"/>
        <v>0</v>
      </c>
    </row>
    <row r="1502" spans="2:14" ht="22.5" customHeight="1">
      <c r="B1502" s="474">
        <v>25</v>
      </c>
      <c r="C1502" s="494" t="s">
        <v>731</v>
      </c>
      <c r="D1502" s="841"/>
      <c r="E1502" s="842"/>
      <c r="F1502" s="544" t="s">
        <v>107</v>
      </c>
      <c r="G1502" s="310">
        <v>1</v>
      </c>
      <c r="H1502" s="298"/>
      <c r="I1502" s="1013">
        <f t="shared" si="301"/>
        <v>0</v>
      </c>
      <c r="J1502" s="937"/>
      <c r="K1502" s="937">
        <f t="shared" si="297"/>
        <v>0</v>
      </c>
      <c r="L1502" s="1014">
        <f t="shared" si="298"/>
        <v>0</v>
      </c>
      <c r="M1502" s="322">
        <f t="shared" si="302"/>
        <v>0</v>
      </c>
      <c r="N1502" s="332">
        <f t="shared" si="303"/>
        <v>0</v>
      </c>
    </row>
    <row r="1503" spans="2:14" ht="22.5" customHeight="1">
      <c r="B1503" s="458"/>
      <c r="C1503" s="459"/>
      <c r="D1503" s="592"/>
      <c r="E1503" s="570"/>
      <c r="F1503" s="576"/>
      <c r="G1503" s="443"/>
      <c r="H1503" s="444"/>
      <c r="I1503" s="1015"/>
      <c r="J1503" s="1016"/>
      <c r="K1503" s="1015"/>
      <c r="L1503" s="914"/>
      <c r="N1503" s="465"/>
    </row>
    <row r="1504" spans="2:14" ht="22.5" customHeight="1">
      <c r="B1504" s="544"/>
      <c r="C1504" s="1107" t="s">
        <v>1373</v>
      </c>
      <c r="D1504" s="1108"/>
      <c r="E1504" s="1109"/>
      <c r="F1504" s="544"/>
      <c r="G1504" s="360"/>
      <c r="H1504" s="836"/>
      <c r="I1504" s="917">
        <f>SUM(I1477:I1503)</f>
        <v>0</v>
      </c>
      <c r="J1504" s="904"/>
      <c r="K1504" s="917">
        <f>SUM(K1477:K1503)</f>
        <v>0</v>
      </c>
      <c r="L1504" s="917">
        <f>SUM(L1477:L1503)</f>
        <v>0</v>
      </c>
      <c r="M1504" s="843">
        <f>SUM(I1504+K1504)</f>
        <v>0</v>
      </c>
      <c r="N1504" s="572">
        <f>SUM(N1477:N1503)</f>
        <v>0</v>
      </c>
    </row>
    <row r="1505" spans="2:14" ht="22.5" customHeight="1">
      <c r="B1505" s="544"/>
      <c r="C1505" s="805"/>
      <c r="D1505" s="805"/>
      <c r="E1505" s="835"/>
      <c r="F1505" s="544"/>
      <c r="G1505" s="445"/>
      <c r="H1505" s="545"/>
      <c r="I1505" s="914"/>
      <c r="J1505" s="961"/>
      <c r="K1505" s="914"/>
      <c r="L1505" s="914"/>
      <c r="M1505" s="611"/>
      <c r="N1505" s="512"/>
    </row>
    <row r="1506" spans="2:14" ht="22.5" customHeight="1">
      <c r="B1506" s="474"/>
      <c r="C1506" s="844" t="s">
        <v>1372</v>
      </c>
      <c r="D1506" s="841"/>
      <c r="E1506" s="842"/>
      <c r="F1506" s="544"/>
      <c r="G1506" s="546"/>
      <c r="H1506" s="545"/>
      <c r="I1506" s="1017"/>
      <c r="J1506" s="1018"/>
      <c r="K1506" s="1017"/>
      <c r="L1506" s="1017"/>
      <c r="N1506" s="465"/>
    </row>
    <row r="1507" spans="2:14" ht="22.5" customHeight="1">
      <c r="B1507" s="474">
        <v>1</v>
      </c>
      <c r="C1507" s="1095" t="s">
        <v>1311</v>
      </c>
      <c r="D1507" s="1096"/>
      <c r="E1507" s="1097"/>
      <c r="F1507" s="480" t="s">
        <v>271</v>
      </c>
      <c r="G1507" s="326">
        <v>1</v>
      </c>
      <c r="H1507" s="298"/>
      <c r="I1507" s="937">
        <f t="shared" ref="I1507:I1516" si="304">G1507*H1507</f>
        <v>0</v>
      </c>
      <c r="J1507" s="937"/>
      <c r="K1507" s="937">
        <f t="shared" ref="K1507:K1516" si="305">G1507*J1507</f>
        <v>0</v>
      </c>
      <c r="L1507" s="937">
        <f t="shared" ref="L1507:L1516" si="306">G1507*(H1507+J1507)</f>
        <v>0</v>
      </c>
      <c r="M1507" s="322">
        <f t="shared" ref="M1507:M1516" si="307">SUM(I1507+K1507)</f>
        <v>0</v>
      </c>
      <c r="N1507" s="479">
        <f t="shared" ref="N1507:N1516" si="308">(H1507+J1507)*G1507</f>
        <v>0</v>
      </c>
    </row>
    <row r="1508" spans="2:14" ht="22.5" customHeight="1">
      <c r="B1508" s="474">
        <v>2</v>
      </c>
      <c r="C1508" s="1095" t="s">
        <v>702</v>
      </c>
      <c r="D1508" s="1096"/>
      <c r="E1508" s="1097"/>
      <c r="F1508" s="480" t="s">
        <v>35</v>
      </c>
      <c r="G1508" s="326">
        <v>1</v>
      </c>
      <c r="H1508" s="298"/>
      <c r="I1508" s="937">
        <f t="shared" si="304"/>
        <v>0</v>
      </c>
      <c r="J1508" s="980"/>
      <c r="K1508" s="937">
        <f t="shared" si="305"/>
        <v>0</v>
      </c>
      <c r="L1508" s="937">
        <f t="shared" si="306"/>
        <v>0</v>
      </c>
      <c r="M1508" s="322">
        <f t="shared" si="307"/>
        <v>0</v>
      </c>
      <c r="N1508" s="479">
        <f t="shared" si="308"/>
        <v>0</v>
      </c>
    </row>
    <row r="1509" spans="2:14" ht="22.5" customHeight="1">
      <c r="B1509" s="474">
        <v>3</v>
      </c>
      <c r="C1509" s="1095" t="s">
        <v>703</v>
      </c>
      <c r="D1509" s="1096"/>
      <c r="E1509" s="1097"/>
      <c r="F1509" s="480" t="s">
        <v>35</v>
      </c>
      <c r="G1509" s="326">
        <v>1</v>
      </c>
      <c r="H1509" s="298"/>
      <c r="I1509" s="937">
        <f t="shared" si="304"/>
        <v>0</v>
      </c>
      <c r="J1509" s="937"/>
      <c r="K1509" s="937">
        <f t="shared" si="305"/>
        <v>0</v>
      </c>
      <c r="L1509" s="937">
        <f t="shared" si="306"/>
        <v>0</v>
      </c>
      <c r="M1509" s="322">
        <f t="shared" si="307"/>
        <v>0</v>
      </c>
      <c r="N1509" s="479">
        <f t="shared" si="308"/>
        <v>0</v>
      </c>
    </row>
    <row r="1510" spans="2:14" ht="22.5" customHeight="1">
      <c r="B1510" s="474">
        <v>4</v>
      </c>
      <c r="C1510" s="1095" t="s">
        <v>707</v>
      </c>
      <c r="D1510" s="1096"/>
      <c r="E1510" s="1097"/>
      <c r="F1510" s="480" t="s">
        <v>35</v>
      </c>
      <c r="G1510" s="326">
        <v>1</v>
      </c>
      <c r="H1510" s="298"/>
      <c r="I1510" s="937">
        <f t="shared" si="304"/>
        <v>0</v>
      </c>
      <c r="J1510" s="937"/>
      <c r="K1510" s="937">
        <f t="shared" si="305"/>
        <v>0</v>
      </c>
      <c r="L1510" s="937">
        <f t="shared" si="306"/>
        <v>0</v>
      </c>
      <c r="M1510" s="322">
        <f t="shared" si="307"/>
        <v>0</v>
      </c>
      <c r="N1510" s="479">
        <f t="shared" si="308"/>
        <v>0</v>
      </c>
    </row>
    <row r="1511" spans="2:14" ht="22.5" customHeight="1">
      <c r="B1511" s="474">
        <v>5</v>
      </c>
      <c r="C1511" s="1095" t="s">
        <v>704</v>
      </c>
      <c r="D1511" s="1096"/>
      <c r="E1511" s="1097"/>
      <c r="F1511" s="480" t="s">
        <v>35</v>
      </c>
      <c r="G1511" s="326">
        <v>1</v>
      </c>
      <c r="H1511" s="298"/>
      <c r="I1511" s="937">
        <f t="shared" si="304"/>
        <v>0</v>
      </c>
      <c r="J1511" s="937"/>
      <c r="K1511" s="937">
        <f t="shared" si="305"/>
        <v>0</v>
      </c>
      <c r="L1511" s="937">
        <f t="shared" si="306"/>
        <v>0</v>
      </c>
      <c r="M1511" s="322">
        <f t="shared" si="307"/>
        <v>0</v>
      </c>
      <c r="N1511" s="479">
        <f t="shared" si="308"/>
        <v>0</v>
      </c>
    </row>
    <row r="1512" spans="2:14" ht="22.5" customHeight="1">
      <c r="B1512" s="474">
        <v>6</v>
      </c>
      <c r="C1512" s="1095" t="s">
        <v>705</v>
      </c>
      <c r="D1512" s="1096"/>
      <c r="E1512" s="1097"/>
      <c r="F1512" s="480" t="s">
        <v>35</v>
      </c>
      <c r="G1512" s="326">
        <v>3</v>
      </c>
      <c r="H1512" s="298"/>
      <c r="I1512" s="937">
        <f t="shared" si="304"/>
        <v>0</v>
      </c>
      <c r="J1512" s="937"/>
      <c r="K1512" s="937">
        <f t="shared" si="305"/>
        <v>0</v>
      </c>
      <c r="L1512" s="937">
        <f t="shared" si="306"/>
        <v>0</v>
      </c>
      <c r="M1512" s="322">
        <f t="shared" si="307"/>
        <v>0</v>
      </c>
      <c r="N1512" s="479">
        <f t="shared" si="308"/>
        <v>0</v>
      </c>
    </row>
    <row r="1513" spans="2:14" ht="22.5" customHeight="1">
      <c r="B1513" s="474">
        <v>7</v>
      </c>
      <c r="C1513" s="1095" t="s">
        <v>706</v>
      </c>
      <c r="D1513" s="1096"/>
      <c r="E1513" s="1097"/>
      <c r="F1513" s="480" t="s">
        <v>35</v>
      </c>
      <c r="G1513" s="326">
        <v>1</v>
      </c>
      <c r="H1513" s="298"/>
      <c r="I1513" s="937">
        <f t="shared" si="304"/>
        <v>0</v>
      </c>
      <c r="J1513" s="937"/>
      <c r="K1513" s="937">
        <f t="shared" si="305"/>
        <v>0</v>
      </c>
      <c r="L1513" s="937">
        <f t="shared" si="306"/>
        <v>0</v>
      </c>
      <c r="M1513" s="322">
        <f t="shared" si="307"/>
        <v>0</v>
      </c>
      <c r="N1513" s="479">
        <f t="shared" si="308"/>
        <v>0</v>
      </c>
    </row>
    <row r="1514" spans="2:14" ht="22.5" customHeight="1">
      <c r="B1514" s="474">
        <v>8</v>
      </c>
      <c r="C1514" s="1095" t="s">
        <v>1312</v>
      </c>
      <c r="D1514" s="1096"/>
      <c r="E1514" s="1097"/>
      <c r="F1514" s="480" t="s">
        <v>35</v>
      </c>
      <c r="G1514" s="326">
        <v>1</v>
      </c>
      <c r="H1514" s="298"/>
      <c r="I1514" s="937">
        <f t="shared" si="304"/>
        <v>0</v>
      </c>
      <c r="J1514" s="937"/>
      <c r="K1514" s="937">
        <f t="shared" si="305"/>
        <v>0</v>
      </c>
      <c r="L1514" s="937">
        <f t="shared" si="306"/>
        <v>0</v>
      </c>
      <c r="M1514" s="322">
        <f t="shared" si="307"/>
        <v>0</v>
      </c>
      <c r="N1514" s="479">
        <f t="shared" si="308"/>
        <v>0</v>
      </c>
    </row>
    <row r="1515" spans="2:14" ht="22.5" customHeight="1">
      <c r="B1515" s="474">
        <v>9</v>
      </c>
      <c r="C1515" s="1095" t="s">
        <v>1313</v>
      </c>
      <c r="D1515" s="1096"/>
      <c r="E1515" s="1097"/>
      <c r="F1515" s="480" t="s">
        <v>35</v>
      </c>
      <c r="G1515" s="326">
        <v>1</v>
      </c>
      <c r="H1515" s="298"/>
      <c r="I1515" s="937">
        <f t="shared" si="304"/>
        <v>0</v>
      </c>
      <c r="J1515" s="937"/>
      <c r="K1515" s="937">
        <f t="shared" si="305"/>
        <v>0</v>
      </c>
      <c r="L1515" s="937">
        <f t="shared" si="306"/>
        <v>0</v>
      </c>
      <c r="M1515" s="322">
        <f t="shared" si="307"/>
        <v>0</v>
      </c>
      <c r="N1515" s="479">
        <f t="shared" si="308"/>
        <v>0</v>
      </c>
    </row>
    <row r="1516" spans="2:14" ht="22.5" customHeight="1">
      <c r="B1516" s="474">
        <v>10</v>
      </c>
      <c r="C1516" s="1095" t="s">
        <v>708</v>
      </c>
      <c r="D1516" s="1096"/>
      <c r="E1516" s="1097"/>
      <c r="F1516" s="480" t="s">
        <v>35</v>
      </c>
      <c r="G1516" s="326">
        <v>1</v>
      </c>
      <c r="H1516" s="298"/>
      <c r="I1516" s="937">
        <f t="shared" si="304"/>
        <v>0</v>
      </c>
      <c r="J1516" s="937"/>
      <c r="K1516" s="937">
        <f t="shared" si="305"/>
        <v>0</v>
      </c>
      <c r="L1516" s="937">
        <f t="shared" si="306"/>
        <v>0</v>
      </c>
      <c r="M1516" s="322">
        <f t="shared" si="307"/>
        <v>0</v>
      </c>
      <c r="N1516" s="479">
        <f t="shared" si="308"/>
        <v>0</v>
      </c>
    </row>
    <row r="1517" spans="2:14" ht="22.5" customHeight="1">
      <c r="B1517" s="544"/>
      <c r="C1517" s="845"/>
      <c r="D1517" s="626"/>
      <c r="E1517" s="774"/>
      <c r="F1517" s="544"/>
      <c r="G1517" s="546"/>
      <c r="H1517" s="545"/>
      <c r="I1517" s="1017"/>
      <c r="J1517" s="1018"/>
      <c r="K1517" s="1017"/>
      <c r="L1517" s="1017"/>
      <c r="N1517" s="465"/>
    </row>
    <row r="1518" spans="2:14" ht="22.5" customHeight="1">
      <c r="B1518" s="544"/>
      <c r="C1518" s="1107" t="s">
        <v>1374</v>
      </c>
      <c r="D1518" s="1108"/>
      <c r="E1518" s="1109"/>
      <c r="F1518" s="544"/>
      <c r="G1518" s="360"/>
      <c r="H1518" s="836"/>
      <c r="I1518" s="917">
        <f>SUM(I1507:I1517)</f>
        <v>0</v>
      </c>
      <c r="J1518" s="904"/>
      <c r="K1518" s="917">
        <f>SUM(K1507:K1517)</f>
        <v>0</v>
      </c>
      <c r="L1518" s="917">
        <f>SUM(L1507:L1517)</f>
        <v>0</v>
      </c>
      <c r="M1518" s="843">
        <f>SUM(I1518+K1518)</f>
        <v>0</v>
      </c>
      <c r="N1518" s="572">
        <f>SUM(N1507:N1517)</f>
        <v>0</v>
      </c>
    </row>
    <row r="1519" spans="2:14" ht="22.5" customHeight="1">
      <c r="B1519" s="544"/>
      <c r="C1519" s="687"/>
      <c r="D1519" s="687"/>
      <c r="E1519" s="774"/>
      <c r="F1519" s="717"/>
      <c r="G1519" s="411"/>
      <c r="H1519" s="412"/>
      <c r="I1519" s="983"/>
      <c r="J1519" s="984"/>
      <c r="K1519" s="983"/>
      <c r="L1519" s="917"/>
      <c r="M1519" s="846"/>
      <c r="N1519" s="512"/>
    </row>
    <row r="1520" spans="2:14" ht="22.5" customHeight="1">
      <c r="B1520" s="544"/>
      <c r="C1520" s="687"/>
      <c r="D1520" s="687"/>
      <c r="E1520" s="774"/>
      <c r="F1520" s="717"/>
      <c r="G1520" s="411"/>
      <c r="H1520" s="412"/>
      <c r="I1520" s="983"/>
      <c r="J1520" s="984"/>
      <c r="K1520" s="983"/>
      <c r="L1520" s="917"/>
      <c r="M1520" s="846"/>
      <c r="N1520" s="512"/>
    </row>
    <row r="1521" spans="2:14" ht="22.5" customHeight="1">
      <c r="B1521" s="544"/>
      <c r="C1521" s="847" t="s">
        <v>1375</v>
      </c>
      <c r="D1521" s="848"/>
      <c r="E1521" s="774"/>
      <c r="F1521" s="717"/>
      <c r="G1521" s="411"/>
      <c r="H1521" s="412"/>
      <c r="I1521" s="983"/>
      <c r="J1521" s="984"/>
      <c r="K1521" s="983"/>
      <c r="L1521" s="1019"/>
      <c r="N1521" s="465"/>
    </row>
    <row r="1522" spans="2:14" ht="22.5" customHeight="1">
      <c r="B1522" s="717">
        <v>1</v>
      </c>
      <c r="C1522" s="766" t="s">
        <v>732</v>
      </c>
      <c r="D1522" s="767"/>
      <c r="E1522" s="768"/>
      <c r="F1522" s="717"/>
      <c r="G1522" s="411"/>
      <c r="H1522" s="412"/>
      <c r="I1522" s="983"/>
      <c r="J1522" s="984"/>
      <c r="K1522" s="983"/>
      <c r="L1522" s="983"/>
      <c r="M1522" s="849"/>
      <c r="N1522" s="850"/>
    </row>
    <row r="1523" spans="2:14" ht="22.5" customHeight="1">
      <c r="B1523" s="717"/>
      <c r="C1523" s="769" t="s">
        <v>733</v>
      </c>
      <c r="D1523" s="770"/>
      <c r="E1523" s="771"/>
      <c r="F1523" s="722" t="s">
        <v>35</v>
      </c>
      <c r="G1523" s="413">
        <v>10</v>
      </c>
      <c r="H1523" s="414"/>
      <c r="I1523" s="985">
        <f>G1523*H1523</f>
        <v>0</v>
      </c>
      <c r="J1523" s="986"/>
      <c r="K1523" s="986">
        <f>G1523*J1523</f>
        <v>0</v>
      </c>
      <c r="L1523" s="990">
        <f>G1523*(H1523+J1523)</f>
        <v>0</v>
      </c>
      <c r="M1523" s="851">
        <f>SUM(I1523+K1523)</f>
        <v>0</v>
      </c>
      <c r="N1523" s="852">
        <f>(H1523+J1523)*G1523</f>
        <v>0</v>
      </c>
    </row>
    <row r="1524" spans="2:14" ht="22.5" customHeight="1">
      <c r="B1524" s="717"/>
      <c r="C1524" s="769" t="s">
        <v>734</v>
      </c>
      <c r="D1524" s="770"/>
      <c r="E1524" s="771"/>
      <c r="F1524" s="722" t="s">
        <v>35</v>
      </c>
      <c r="G1524" s="413">
        <v>12</v>
      </c>
      <c r="H1524" s="414"/>
      <c r="I1524" s="985">
        <f t="shared" ref="I1524:I1530" si="309">G1524*H1524</f>
        <v>0</v>
      </c>
      <c r="J1524" s="986"/>
      <c r="K1524" s="986">
        <f t="shared" ref="K1524:K1530" si="310">G1524*J1524</f>
        <v>0</v>
      </c>
      <c r="L1524" s="990">
        <f t="shared" ref="L1524:L1530" si="311">G1524*(H1524+J1524)</f>
        <v>0</v>
      </c>
      <c r="M1524" s="851">
        <f t="shared" ref="M1524:M1530" si="312">SUM(I1524+K1524)</f>
        <v>0</v>
      </c>
      <c r="N1524" s="852">
        <f t="shared" ref="N1524:N1530" si="313">(H1524+J1524)*G1524</f>
        <v>0</v>
      </c>
    </row>
    <row r="1525" spans="2:14" ht="22.5" customHeight="1">
      <c r="B1525" s="717"/>
      <c r="C1525" s="769" t="s">
        <v>735</v>
      </c>
      <c r="D1525" s="770"/>
      <c r="E1525" s="771"/>
      <c r="F1525" s="722" t="s">
        <v>35</v>
      </c>
      <c r="G1525" s="413">
        <v>16</v>
      </c>
      <c r="H1525" s="414"/>
      <c r="I1525" s="985">
        <f t="shared" si="309"/>
        <v>0</v>
      </c>
      <c r="J1525" s="986"/>
      <c r="K1525" s="986">
        <f t="shared" si="310"/>
        <v>0</v>
      </c>
      <c r="L1525" s="990">
        <f t="shared" si="311"/>
        <v>0</v>
      </c>
      <c r="M1525" s="851">
        <f t="shared" si="312"/>
        <v>0</v>
      </c>
      <c r="N1525" s="852">
        <f t="shared" si="313"/>
        <v>0</v>
      </c>
    </row>
    <row r="1526" spans="2:14" ht="22.5" customHeight="1">
      <c r="B1526" s="717"/>
      <c r="C1526" s="769" t="s">
        <v>736</v>
      </c>
      <c r="D1526" s="770"/>
      <c r="E1526" s="771"/>
      <c r="F1526" s="722" t="s">
        <v>35</v>
      </c>
      <c r="G1526" s="413">
        <v>26</v>
      </c>
      <c r="H1526" s="414"/>
      <c r="I1526" s="985">
        <f t="shared" si="309"/>
        <v>0</v>
      </c>
      <c r="J1526" s="986"/>
      <c r="K1526" s="986">
        <f t="shared" si="310"/>
        <v>0</v>
      </c>
      <c r="L1526" s="990">
        <f t="shared" si="311"/>
        <v>0</v>
      </c>
      <c r="M1526" s="851">
        <f t="shared" si="312"/>
        <v>0</v>
      </c>
      <c r="N1526" s="852">
        <f t="shared" si="313"/>
        <v>0</v>
      </c>
    </row>
    <row r="1527" spans="2:14" ht="22.5" customHeight="1">
      <c r="B1527" s="717"/>
      <c r="C1527" s="769" t="s">
        <v>737</v>
      </c>
      <c r="D1527" s="770"/>
      <c r="E1527" s="771"/>
      <c r="F1527" s="722" t="s">
        <v>35</v>
      </c>
      <c r="G1527" s="413">
        <v>45</v>
      </c>
      <c r="H1527" s="414"/>
      <c r="I1527" s="985">
        <f t="shared" si="309"/>
        <v>0</v>
      </c>
      <c r="J1527" s="986"/>
      <c r="K1527" s="986">
        <f t="shared" si="310"/>
        <v>0</v>
      </c>
      <c r="L1527" s="990">
        <f t="shared" si="311"/>
        <v>0</v>
      </c>
      <c r="M1527" s="851">
        <f t="shared" si="312"/>
        <v>0</v>
      </c>
      <c r="N1527" s="852">
        <f t="shared" si="313"/>
        <v>0</v>
      </c>
    </row>
    <row r="1528" spans="2:14" ht="22.5" customHeight="1">
      <c r="B1528" s="717"/>
      <c r="C1528" s="769" t="s">
        <v>738</v>
      </c>
      <c r="D1528" s="770"/>
      <c r="E1528" s="771"/>
      <c r="F1528" s="722" t="s">
        <v>35</v>
      </c>
      <c r="G1528" s="413">
        <v>12</v>
      </c>
      <c r="H1528" s="414"/>
      <c r="I1528" s="985">
        <f t="shared" si="309"/>
        <v>0</v>
      </c>
      <c r="J1528" s="986"/>
      <c r="K1528" s="986">
        <f t="shared" si="310"/>
        <v>0</v>
      </c>
      <c r="L1528" s="990">
        <f t="shared" si="311"/>
        <v>0</v>
      </c>
      <c r="M1528" s="851">
        <f t="shared" si="312"/>
        <v>0</v>
      </c>
      <c r="N1528" s="852">
        <f t="shared" si="313"/>
        <v>0</v>
      </c>
    </row>
    <row r="1529" spans="2:14" ht="22.5" customHeight="1">
      <c r="B1529" s="717"/>
      <c r="C1529" s="769" t="s">
        <v>739</v>
      </c>
      <c r="D1529" s="770"/>
      <c r="E1529" s="771"/>
      <c r="F1529" s="722" t="s">
        <v>35</v>
      </c>
      <c r="G1529" s="413">
        <v>2</v>
      </c>
      <c r="H1529" s="414"/>
      <c r="I1529" s="985">
        <f t="shared" si="309"/>
        <v>0</v>
      </c>
      <c r="J1529" s="986"/>
      <c r="K1529" s="986">
        <f t="shared" si="310"/>
        <v>0</v>
      </c>
      <c r="L1529" s="990">
        <f t="shared" si="311"/>
        <v>0</v>
      </c>
      <c r="M1529" s="851">
        <f t="shared" si="312"/>
        <v>0</v>
      </c>
      <c r="N1529" s="852">
        <f t="shared" si="313"/>
        <v>0</v>
      </c>
    </row>
    <row r="1530" spans="2:14" ht="22.5" customHeight="1">
      <c r="B1530" s="717"/>
      <c r="C1530" s="769" t="s">
        <v>740</v>
      </c>
      <c r="D1530" s="770"/>
      <c r="E1530" s="771"/>
      <c r="F1530" s="722" t="s">
        <v>35</v>
      </c>
      <c r="G1530" s="413">
        <v>1</v>
      </c>
      <c r="H1530" s="414"/>
      <c r="I1530" s="985">
        <f t="shared" si="309"/>
        <v>0</v>
      </c>
      <c r="J1530" s="986"/>
      <c r="K1530" s="986">
        <f t="shared" si="310"/>
        <v>0</v>
      </c>
      <c r="L1530" s="990">
        <f t="shared" si="311"/>
        <v>0</v>
      </c>
      <c r="M1530" s="851">
        <f t="shared" si="312"/>
        <v>0</v>
      </c>
      <c r="N1530" s="852">
        <f t="shared" si="313"/>
        <v>0</v>
      </c>
    </row>
    <row r="1531" spans="2:14" ht="22.5" customHeight="1">
      <c r="B1531" s="717">
        <v>2</v>
      </c>
      <c r="C1531" s="766" t="s">
        <v>1330</v>
      </c>
      <c r="D1531" s="767"/>
      <c r="E1531" s="768"/>
      <c r="F1531" s="722"/>
      <c r="G1531" s="413"/>
      <c r="H1531" s="414"/>
      <c r="I1531" s="985"/>
      <c r="J1531" s="986"/>
      <c r="K1531" s="986"/>
      <c r="L1531" s="990"/>
      <c r="M1531" s="851"/>
      <c r="N1531" s="852"/>
    </row>
    <row r="1532" spans="2:14" ht="22.5" customHeight="1">
      <c r="B1532" s="717"/>
      <c r="C1532" s="769" t="s">
        <v>733</v>
      </c>
      <c r="D1532" s="770"/>
      <c r="E1532" s="771"/>
      <c r="F1532" s="722" t="s">
        <v>35</v>
      </c>
      <c r="G1532" s="413">
        <v>22</v>
      </c>
      <c r="H1532" s="414"/>
      <c r="I1532" s="985">
        <f>G1532*H1532</f>
        <v>0</v>
      </c>
      <c r="J1532" s="986"/>
      <c r="K1532" s="986">
        <f>G1532*J1532</f>
        <v>0</v>
      </c>
      <c r="L1532" s="990">
        <f>G1532*(H1532+J1532)</f>
        <v>0</v>
      </c>
      <c r="M1532" s="851">
        <f>SUM(I1532+K1532)</f>
        <v>0</v>
      </c>
      <c r="N1532" s="852">
        <f>(H1532+J1532)*G1532</f>
        <v>0</v>
      </c>
    </row>
    <row r="1533" spans="2:14" ht="22.5" customHeight="1">
      <c r="B1533" s="717"/>
      <c r="C1533" s="769" t="s">
        <v>734</v>
      </c>
      <c r="D1533" s="770"/>
      <c r="E1533" s="771"/>
      <c r="F1533" s="722" t="s">
        <v>35</v>
      </c>
      <c r="G1533" s="413">
        <v>3</v>
      </c>
      <c r="H1533" s="414"/>
      <c r="I1533" s="985">
        <f>G1533*H1533</f>
        <v>0</v>
      </c>
      <c r="J1533" s="986"/>
      <c r="K1533" s="986">
        <f>G1533*J1533</f>
        <v>0</v>
      </c>
      <c r="L1533" s="990">
        <f>G1533*(H1533+J1533)</f>
        <v>0</v>
      </c>
      <c r="M1533" s="851">
        <f>SUM(I1533+K1533)</f>
        <v>0</v>
      </c>
      <c r="N1533" s="852">
        <f>(H1533+J1533)*G1533</f>
        <v>0</v>
      </c>
    </row>
    <row r="1534" spans="2:14" ht="22.5" customHeight="1">
      <c r="B1534" s="717"/>
      <c r="C1534" s="769" t="s">
        <v>735</v>
      </c>
      <c r="D1534" s="770"/>
      <c r="E1534" s="771"/>
      <c r="F1534" s="722" t="s">
        <v>35</v>
      </c>
      <c r="G1534" s="413">
        <v>3</v>
      </c>
      <c r="H1534" s="414"/>
      <c r="I1534" s="985">
        <f>G1534*H1534</f>
        <v>0</v>
      </c>
      <c r="J1534" s="986"/>
      <c r="K1534" s="986">
        <f>G1534*J1534</f>
        <v>0</v>
      </c>
      <c r="L1534" s="990">
        <f>G1534*(H1534+J1534)</f>
        <v>0</v>
      </c>
      <c r="M1534" s="851">
        <f>SUM(I1534+K1534)</f>
        <v>0</v>
      </c>
      <c r="N1534" s="852">
        <f>(H1534+J1534)*G1534</f>
        <v>0</v>
      </c>
    </row>
    <row r="1535" spans="2:14" ht="22.5" customHeight="1">
      <c r="B1535" s="717"/>
      <c r="C1535" s="769" t="s">
        <v>736</v>
      </c>
      <c r="D1535" s="770"/>
      <c r="E1535" s="771"/>
      <c r="F1535" s="722" t="s">
        <v>35</v>
      </c>
      <c r="G1535" s="413">
        <v>7</v>
      </c>
      <c r="H1535" s="414"/>
      <c r="I1535" s="985">
        <f>G1535*H1535</f>
        <v>0</v>
      </c>
      <c r="J1535" s="986"/>
      <c r="K1535" s="986">
        <f>G1535*J1535</f>
        <v>0</v>
      </c>
      <c r="L1535" s="990">
        <f>G1535*(H1535+J1535)</f>
        <v>0</v>
      </c>
      <c r="M1535" s="851">
        <f>SUM(I1535+K1535)</f>
        <v>0</v>
      </c>
      <c r="N1535" s="852">
        <f>(H1535+J1535)*G1535</f>
        <v>0</v>
      </c>
    </row>
    <row r="1536" spans="2:14" ht="22.5" customHeight="1">
      <c r="B1536" s="717"/>
      <c r="C1536" s="769" t="s">
        <v>737</v>
      </c>
      <c r="D1536" s="770"/>
      <c r="E1536" s="771"/>
      <c r="F1536" s="722" t="s">
        <v>35</v>
      </c>
      <c r="G1536" s="413">
        <v>20</v>
      </c>
      <c r="H1536" s="414"/>
      <c r="I1536" s="985">
        <f>G1536*H1536</f>
        <v>0</v>
      </c>
      <c r="J1536" s="986"/>
      <c r="K1536" s="986">
        <f>G1536*J1536</f>
        <v>0</v>
      </c>
      <c r="L1536" s="990">
        <f>G1536*(H1536+J1536)</f>
        <v>0</v>
      </c>
      <c r="M1536" s="851">
        <f>SUM(I1536+K1536)</f>
        <v>0</v>
      </c>
      <c r="N1536" s="852">
        <f>(H1536+J1536)*G1536</f>
        <v>0</v>
      </c>
    </row>
    <row r="1537" spans="2:14" ht="22.5" customHeight="1">
      <c r="B1537" s="717">
        <v>3</v>
      </c>
      <c r="C1537" s="766" t="s">
        <v>741</v>
      </c>
      <c r="D1537" s="767"/>
      <c r="E1537" s="768"/>
      <c r="F1537" s="722"/>
      <c r="G1537" s="413"/>
      <c r="H1537" s="414"/>
      <c r="I1537" s="985"/>
      <c r="J1537" s="986"/>
      <c r="K1537" s="986"/>
      <c r="L1537" s="990"/>
      <c r="M1537" s="851"/>
      <c r="N1537" s="852"/>
    </row>
    <row r="1538" spans="2:14" ht="22.5" customHeight="1">
      <c r="B1538" s="717"/>
      <c r="C1538" s="769" t="s">
        <v>735</v>
      </c>
      <c r="D1538" s="770"/>
      <c r="E1538" s="771"/>
      <c r="F1538" s="722" t="s">
        <v>35</v>
      </c>
      <c r="G1538" s="413">
        <v>4</v>
      </c>
      <c r="H1538" s="414"/>
      <c r="I1538" s="985">
        <f t="shared" ref="I1538:I1539" si="314">G1538*H1538</f>
        <v>0</v>
      </c>
      <c r="J1538" s="986"/>
      <c r="K1538" s="986">
        <f t="shared" ref="K1538:K1539" si="315">G1538*J1538</f>
        <v>0</v>
      </c>
      <c r="L1538" s="990">
        <f t="shared" ref="L1538:L1539" si="316">G1538*(H1538+J1538)</f>
        <v>0</v>
      </c>
      <c r="M1538" s="851">
        <f t="shared" ref="M1538:M1539" si="317">SUM(I1538+K1538)</f>
        <v>0</v>
      </c>
      <c r="N1538" s="852">
        <f t="shared" ref="N1538:N1539" si="318">(H1538+J1538)*G1538</f>
        <v>0</v>
      </c>
    </row>
    <row r="1539" spans="2:14" ht="22.5" customHeight="1">
      <c r="B1539" s="717"/>
      <c r="C1539" s="769" t="s">
        <v>736</v>
      </c>
      <c r="D1539" s="770"/>
      <c r="E1539" s="771"/>
      <c r="F1539" s="722" t="s">
        <v>35</v>
      </c>
      <c r="G1539" s="413">
        <v>2</v>
      </c>
      <c r="H1539" s="414"/>
      <c r="I1539" s="985">
        <f t="shared" si="314"/>
        <v>0</v>
      </c>
      <c r="J1539" s="986"/>
      <c r="K1539" s="986">
        <f t="shared" si="315"/>
        <v>0</v>
      </c>
      <c r="L1539" s="990">
        <f t="shared" si="316"/>
        <v>0</v>
      </c>
      <c r="M1539" s="851">
        <f t="shared" si="317"/>
        <v>0</v>
      </c>
      <c r="N1539" s="852">
        <f t="shared" si="318"/>
        <v>0</v>
      </c>
    </row>
    <row r="1540" spans="2:14" ht="22.5" customHeight="1">
      <c r="B1540" s="717">
        <v>4</v>
      </c>
      <c r="C1540" s="766" t="s">
        <v>1331</v>
      </c>
      <c r="D1540" s="767"/>
      <c r="E1540" s="768"/>
      <c r="F1540" s="722"/>
      <c r="G1540" s="413"/>
      <c r="H1540" s="414"/>
      <c r="I1540" s="985"/>
      <c r="J1540" s="986"/>
      <c r="K1540" s="1020"/>
      <c r="L1540" s="987">
        <f>I1540+K1540</f>
        <v>0</v>
      </c>
      <c r="M1540" s="851"/>
      <c r="N1540" s="420">
        <f>(H1540+J1540)*G1540</f>
        <v>0</v>
      </c>
    </row>
    <row r="1541" spans="2:14" ht="22.5" customHeight="1">
      <c r="B1541" s="717"/>
      <c r="C1541" s="723" t="s">
        <v>1332</v>
      </c>
      <c r="D1541" s="724"/>
      <c r="E1541" s="772"/>
      <c r="F1541" s="722" t="s">
        <v>35</v>
      </c>
      <c r="G1541" s="413">
        <v>3</v>
      </c>
      <c r="H1541" s="414"/>
      <c r="I1541" s="985">
        <f>G1541*H1541</f>
        <v>0</v>
      </c>
      <c r="J1541" s="986"/>
      <c r="K1541" s="986">
        <f>G1541*J1541</f>
        <v>0</v>
      </c>
      <c r="L1541" s="987">
        <f>I1541+K1541</f>
        <v>0</v>
      </c>
      <c r="M1541" s="851">
        <f>SUM(I1541+K1541)</f>
        <v>0</v>
      </c>
      <c r="N1541" s="420">
        <f>(H1541+J1541)*G1541</f>
        <v>0</v>
      </c>
    </row>
    <row r="1542" spans="2:14" ht="22.5" customHeight="1">
      <c r="B1542" s="717"/>
      <c r="C1542" s="723" t="s">
        <v>1333</v>
      </c>
      <c r="D1542" s="724"/>
      <c r="E1542" s="772"/>
      <c r="F1542" s="722" t="s">
        <v>35</v>
      </c>
      <c r="G1542" s="413">
        <v>1</v>
      </c>
      <c r="H1542" s="414"/>
      <c r="I1542" s="985">
        <f>G1542*H1542</f>
        <v>0</v>
      </c>
      <c r="J1542" s="986"/>
      <c r="K1542" s="986">
        <f>G1542*J1542</f>
        <v>0</v>
      </c>
      <c r="L1542" s="987">
        <f>I1542+K1542</f>
        <v>0</v>
      </c>
      <c r="M1542" s="851">
        <f>SUM(I1542+K1542)</f>
        <v>0</v>
      </c>
      <c r="N1542" s="420">
        <f>(H1542+J1542)*G1542</f>
        <v>0</v>
      </c>
    </row>
    <row r="1543" spans="2:14" ht="22.5" customHeight="1">
      <c r="B1543" s="717">
        <v>5</v>
      </c>
      <c r="C1543" s="766" t="s">
        <v>1029</v>
      </c>
      <c r="D1543" s="767"/>
      <c r="E1543" s="768"/>
      <c r="F1543" s="722"/>
      <c r="G1543" s="413"/>
      <c r="H1543" s="414"/>
      <c r="I1543" s="985"/>
      <c r="J1543" s="986"/>
      <c r="K1543" s="1020"/>
      <c r="L1543" s="990"/>
      <c r="M1543" s="851"/>
      <c r="N1543" s="852"/>
    </row>
    <row r="1544" spans="2:14" ht="22.5" customHeight="1">
      <c r="B1544" s="717"/>
      <c r="C1544" s="723" t="s">
        <v>1334</v>
      </c>
      <c r="D1544" s="715"/>
      <c r="E1544" s="772"/>
      <c r="F1544" s="722" t="s">
        <v>35</v>
      </c>
      <c r="G1544" s="413">
        <v>1</v>
      </c>
      <c r="H1544" s="414"/>
      <c r="I1544" s="985">
        <f t="shared" ref="I1544:I1552" si="319">G1544*H1544</f>
        <v>0</v>
      </c>
      <c r="J1544" s="986"/>
      <c r="K1544" s="986">
        <f t="shared" ref="K1544:K1552" si="320">G1544*J1544</f>
        <v>0</v>
      </c>
      <c r="L1544" s="990">
        <f t="shared" ref="L1544:L1552" si="321">G1544*(H1544+J1544)</f>
        <v>0</v>
      </c>
      <c r="M1544" s="851">
        <f t="shared" ref="M1544:M1552" si="322">SUM(I1544+K1544)</f>
        <v>0</v>
      </c>
      <c r="N1544" s="852">
        <f t="shared" ref="N1544:N1552" si="323">(H1544+J1544)*G1544</f>
        <v>0</v>
      </c>
    </row>
    <row r="1545" spans="2:14" ht="22.5" customHeight="1">
      <c r="B1545" s="717"/>
      <c r="C1545" s="723" t="s">
        <v>1030</v>
      </c>
      <c r="D1545" s="715"/>
      <c r="E1545" s="772"/>
      <c r="F1545" s="722" t="s">
        <v>35</v>
      </c>
      <c r="G1545" s="413">
        <v>1</v>
      </c>
      <c r="H1545" s="414"/>
      <c r="I1545" s="985">
        <f t="shared" si="319"/>
        <v>0</v>
      </c>
      <c r="J1545" s="986"/>
      <c r="K1545" s="986">
        <f t="shared" si="320"/>
        <v>0</v>
      </c>
      <c r="L1545" s="990">
        <f t="shared" si="321"/>
        <v>0</v>
      </c>
      <c r="M1545" s="851">
        <f t="shared" si="322"/>
        <v>0</v>
      </c>
      <c r="N1545" s="852">
        <f t="shared" si="323"/>
        <v>0</v>
      </c>
    </row>
    <row r="1546" spans="2:14" ht="22.5" customHeight="1">
      <c r="B1546" s="717"/>
      <c r="C1546" s="723" t="s">
        <v>1031</v>
      </c>
      <c r="D1546" s="715"/>
      <c r="E1546" s="772"/>
      <c r="F1546" s="722" t="s">
        <v>35</v>
      </c>
      <c r="G1546" s="413">
        <v>1</v>
      </c>
      <c r="H1546" s="414"/>
      <c r="I1546" s="985">
        <f t="shared" si="319"/>
        <v>0</v>
      </c>
      <c r="J1546" s="986"/>
      <c r="K1546" s="986">
        <f t="shared" si="320"/>
        <v>0</v>
      </c>
      <c r="L1546" s="990">
        <f t="shared" si="321"/>
        <v>0</v>
      </c>
      <c r="M1546" s="851">
        <f t="shared" si="322"/>
        <v>0</v>
      </c>
      <c r="N1546" s="852">
        <f t="shared" si="323"/>
        <v>0</v>
      </c>
    </row>
    <row r="1547" spans="2:14" ht="22.5" customHeight="1">
      <c r="B1547" s="717"/>
      <c r="C1547" s="723" t="s">
        <v>1335</v>
      </c>
      <c r="D1547" s="715"/>
      <c r="E1547" s="772"/>
      <c r="F1547" s="722" t="s">
        <v>35</v>
      </c>
      <c r="G1547" s="413">
        <v>1</v>
      </c>
      <c r="H1547" s="414"/>
      <c r="I1547" s="985">
        <f t="shared" si="319"/>
        <v>0</v>
      </c>
      <c r="J1547" s="986"/>
      <c r="K1547" s="986">
        <f t="shared" si="320"/>
        <v>0</v>
      </c>
      <c r="L1547" s="990">
        <f t="shared" si="321"/>
        <v>0</v>
      </c>
      <c r="M1547" s="851">
        <f t="shared" si="322"/>
        <v>0</v>
      </c>
      <c r="N1547" s="852">
        <f t="shared" si="323"/>
        <v>0</v>
      </c>
    </row>
    <row r="1548" spans="2:14" ht="22.5" customHeight="1">
      <c r="B1548" s="717"/>
      <c r="C1548" s="723" t="s">
        <v>1032</v>
      </c>
      <c r="D1548" s="715"/>
      <c r="E1548" s="772"/>
      <c r="F1548" s="722" t="s">
        <v>35</v>
      </c>
      <c r="G1548" s="413">
        <v>1</v>
      </c>
      <c r="H1548" s="414"/>
      <c r="I1548" s="985">
        <f t="shared" si="319"/>
        <v>0</v>
      </c>
      <c r="J1548" s="986"/>
      <c r="K1548" s="986">
        <f t="shared" si="320"/>
        <v>0</v>
      </c>
      <c r="L1548" s="990">
        <f t="shared" si="321"/>
        <v>0</v>
      </c>
      <c r="M1548" s="851">
        <f t="shared" si="322"/>
        <v>0</v>
      </c>
      <c r="N1548" s="852">
        <f t="shared" si="323"/>
        <v>0</v>
      </c>
    </row>
    <row r="1549" spans="2:14" ht="22.5" customHeight="1">
      <c r="B1549" s="717"/>
      <c r="C1549" s="723" t="s">
        <v>1033</v>
      </c>
      <c r="D1549" s="715"/>
      <c r="E1549" s="772"/>
      <c r="F1549" s="722" t="s">
        <v>35</v>
      </c>
      <c r="G1549" s="413">
        <v>1</v>
      </c>
      <c r="H1549" s="414"/>
      <c r="I1549" s="985">
        <f t="shared" si="319"/>
        <v>0</v>
      </c>
      <c r="J1549" s="986"/>
      <c r="K1549" s="986">
        <f t="shared" si="320"/>
        <v>0</v>
      </c>
      <c r="L1549" s="990">
        <f t="shared" si="321"/>
        <v>0</v>
      </c>
      <c r="M1549" s="851">
        <f t="shared" si="322"/>
        <v>0</v>
      </c>
      <c r="N1549" s="852">
        <f t="shared" si="323"/>
        <v>0</v>
      </c>
    </row>
    <row r="1550" spans="2:14" ht="22.5" customHeight="1">
      <c r="B1550" s="717"/>
      <c r="C1550" s="723" t="s">
        <v>1034</v>
      </c>
      <c r="D1550" s="715"/>
      <c r="E1550" s="772"/>
      <c r="F1550" s="722" t="s">
        <v>35</v>
      </c>
      <c r="G1550" s="413">
        <v>2</v>
      </c>
      <c r="H1550" s="414"/>
      <c r="I1550" s="985">
        <f t="shared" si="319"/>
        <v>0</v>
      </c>
      <c r="J1550" s="986"/>
      <c r="K1550" s="986">
        <f t="shared" si="320"/>
        <v>0</v>
      </c>
      <c r="L1550" s="990">
        <f t="shared" si="321"/>
        <v>0</v>
      </c>
      <c r="M1550" s="851">
        <f t="shared" si="322"/>
        <v>0</v>
      </c>
      <c r="N1550" s="852">
        <f t="shared" si="323"/>
        <v>0</v>
      </c>
    </row>
    <row r="1551" spans="2:14" ht="22.5" customHeight="1">
      <c r="B1551" s="717"/>
      <c r="C1551" s="723" t="s">
        <v>1336</v>
      </c>
      <c r="D1551" s="715"/>
      <c r="E1551" s="772"/>
      <c r="F1551" s="722" t="s">
        <v>35</v>
      </c>
      <c r="G1551" s="413">
        <v>1</v>
      </c>
      <c r="H1551" s="414"/>
      <c r="I1551" s="985">
        <f t="shared" si="319"/>
        <v>0</v>
      </c>
      <c r="J1551" s="986"/>
      <c r="K1551" s="986">
        <f t="shared" si="320"/>
        <v>0</v>
      </c>
      <c r="L1551" s="990">
        <f t="shared" si="321"/>
        <v>0</v>
      </c>
      <c r="M1551" s="851">
        <f t="shared" si="322"/>
        <v>0</v>
      </c>
      <c r="N1551" s="852">
        <f t="shared" si="323"/>
        <v>0</v>
      </c>
    </row>
    <row r="1552" spans="2:14" ht="22.5" customHeight="1">
      <c r="B1552" s="717"/>
      <c r="C1552" s="723" t="s">
        <v>1035</v>
      </c>
      <c r="D1552" s="715"/>
      <c r="E1552" s="772"/>
      <c r="F1552" s="722" t="s">
        <v>35</v>
      </c>
      <c r="G1552" s="413">
        <v>2</v>
      </c>
      <c r="H1552" s="414"/>
      <c r="I1552" s="985">
        <f t="shared" si="319"/>
        <v>0</v>
      </c>
      <c r="J1552" s="986"/>
      <c r="K1552" s="986">
        <f t="shared" si="320"/>
        <v>0</v>
      </c>
      <c r="L1552" s="990">
        <f t="shared" si="321"/>
        <v>0</v>
      </c>
      <c r="M1552" s="851">
        <f t="shared" si="322"/>
        <v>0</v>
      </c>
      <c r="N1552" s="852">
        <f t="shared" si="323"/>
        <v>0</v>
      </c>
    </row>
    <row r="1553" spans="2:14" ht="22.5" customHeight="1">
      <c r="B1553" s="717">
        <v>6</v>
      </c>
      <c r="C1553" s="853" t="s">
        <v>742</v>
      </c>
      <c r="D1553" s="772"/>
      <c r="E1553" s="772"/>
      <c r="F1553" s="722"/>
      <c r="G1553" s="413"/>
      <c r="H1553" s="414"/>
      <c r="I1553" s="985"/>
      <c r="J1553" s="986"/>
      <c r="K1553" s="1020"/>
      <c r="L1553" s="990"/>
      <c r="M1553" s="851"/>
      <c r="N1553" s="852"/>
    </row>
    <row r="1554" spans="2:14" ht="22.5" customHeight="1">
      <c r="B1554" s="544"/>
      <c r="C1554" s="758" t="s">
        <v>743</v>
      </c>
      <c r="D1554" s="689"/>
      <c r="E1554" s="689"/>
      <c r="F1554" s="480" t="s">
        <v>35</v>
      </c>
      <c r="G1554" s="338">
        <v>1</v>
      </c>
      <c r="H1554" s="246"/>
      <c r="I1554" s="988">
        <f>G1554*H1554</f>
        <v>0</v>
      </c>
      <c r="J1554" s="988"/>
      <c r="K1554" s="988">
        <f>G1554*J1554</f>
        <v>0</v>
      </c>
      <c r="L1554" s="989">
        <f>G1554*(H1554+J1554)</f>
        <v>0</v>
      </c>
      <c r="M1554" s="322"/>
      <c r="N1554" s="479"/>
    </row>
    <row r="1555" spans="2:14" ht="22.5" customHeight="1">
      <c r="B1555" s="544"/>
      <c r="C1555" s="758" t="s">
        <v>744</v>
      </c>
      <c r="D1555" s="689"/>
      <c r="E1555" s="689"/>
      <c r="F1555" s="480" t="s">
        <v>35</v>
      </c>
      <c r="G1555" s="338">
        <v>1</v>
      </c>
      <c r="H1555" s="246"/>
      <c r="I1555" s="988">
        <f t="shared" ref="I1555:I1569" si="324">G1555*H1555</f>
        <v>0</v>
      </c>
      <c r="J1555" s="988"/>
      <c r="K1555" s="988">
        <f t="shared" ref="K1555:K1569" si="325">G1555*J1555</f>
        <v>0</v>
      </c>
      <c r="L1555" s="989">
        <f t="shared" ref="L1555:L1567" si="326">G1555*(H1555+J1555)</f>
        <v>0</v>
      </c>
      <c r="M1555" s="322"/>
      <c r="N1555" s="479"/>
    </row>
    <row r="1556" spans="2:14" ht="22.5" customHeight="1">
      <c r="B1556" s="544"/>
      <c r="C1556" s="758" t="s">
        <v>745</v>
      </c>
      <c r="D1556" s="689"/>
      <c r="E1556" s="689"/>
      <c r="F1556" s="480" t="s">
        <v>35</v>
      </c>
      <c r="G1556" s="338">
        <v>1</v>
      </c>
      <c r="H1556" s="246"/>
      <c r="I1556" s="988">
        <f t="shared" si="324"/>
        <v>0</v>
      </c>
      <c r="J1556" s="988"/>
      <c r="K1556" s="988">
        <f t="shared" si="325"/>
        <v>0</v>
      </c>
      <c r="L1556" s="989">
        <f t="shared" si="326"/>
        <v>0</v>
      </c>
      <c r="M1556" s="322"/>
      <c r="N1556" s="479"/>
    </row>
    <row r="1557" spans="2:14" ht="22.5" customHeight="1">
      <c r="B1557" s="544"/>
      <c r="C1557" s="758" t="s">
        <v>746</v>
      </c>
      <c r="D1557" s="689"/>
      <c r="E1557" s="689"/>
      <c r="F1557" s="480" t="s">
        <v>35</v>
      </c>
      <c r="G1557" s="338">
        <v>1</v>
      </c>
      <c r="H1557" s="246"/>
      <c r="I1557" s="988">
        <f t="shared" si="324"/>
        <v>0</v>
      </c>
      <c r="J1557" s="988"/>
      <c r="K1557" s="988">
        <f t="shared" si="325"/>
        <v>0</v>
      </c>
      <c r="L1557" s="989">
        <f t="shared" si="326"/>
        <v>0</v>
      </c>
      <c r="M1557" s="322"/>
      <c r="N1557" s="479"/>
    </row>
    <row r="1558" spans="2:14" ht="22.5" customHeight="1">
      <c r="B1558" s="544"/>
      <c r="C1558" s="758" t="s">
        <v>747</v>
      </c>
      <c r="D1558" s="689"/>
      <c r="E1558" s="689"/>
      <c r="F1558" s="480" t="s">
        <v>35</v>
      </c>
      <c r="G1558" s="338">
        <v>1</v>
      </c>
      <c r="H1558" s="246"/>
      <c r="I1558" s="988">
        <f t="shared" si="324"/>
        <v>0</v>
      </c>
      <c r="J1558" s="988"/>
      <c r="K1558" s="988">
        <f t="shared" si="325"/>
        <v>0</v>
      </c>
      <c r="L1558" s="989">
        <f t="shared" si="326"/>
        <v>0</v>
      </c>
      <c r="M1558" s="322"/>
      <c r="N1558" s="479"/>
    </row>
    <row r="1559" spans="2:14" ht="22.5" customHeight="1">
      <c r="B1559" s="544"/>
      <c r="C1559" s="758" t="s">
        <v>748</v>
      </c>
      <c r="D1559" s="689"/>
      <c r="E1559" s="689"/>
      <c r="F1559" s="480" t="s">
        <v>35</v>
      </c>
      <c r="G1559" s="338">
        <v>1</v>
      </c>
      <c r="H1559" s="246"/>
      <c r="I1559" s="988">
        <f t="shared" si="324"/>
        <v>0</v>
      </c>
      <c r="J1559" s="988"/>
      <c r="K1559" s="988">
        <f t="shared" si="325"/>
        <v>0</v>
      </c>
      <c r="L1559" s="989">
        <f t="shared" si="326"/>
        <v>0</v>
      </c>
      <c r="M1559" s="322"/>
      <c r="N1559" s="479"/>
    </row>
    <row r="1560" spans="2:14" ht="22.5" customHeight="1">
      <c r="B1560" s="544"/>
      <c r="C1560" s="758" t="s">
        <v>750</v>
      </c>
      <c r="D1560" s="689"/>
      <c r="E1560" s="689"/>
      <c r="F1560" s="480" t="s">
        <v>35</v>
      </c>
      <c r="G1560" s="338">
        <v>1</v>
      </c>
      <c r="H1560" s="246"/>
      <c r="I1560" s="988">
        <f>G1560*H1560</f>
        <v>0</v>
      </c>
      <c r="J1560" s="988"/>
      <c r="K1560" s="988">
        <f>G1560*J1560</f>
        <v>0</v>
      </c>
      <c r="L1560" s="989">
        <f>G1560*(H1560+J1560)</f>
        <v>0</v>
      </c>
      <c r="M1560" s="322"/>
      <c r="N1560" s="479"/>
    </row>
    <row r="1561" spans="2:14" ht="22.5" customHeight="1">
      <c r="B1561" s="544"/>
      <c r="C1561" s="758" t="s">
        <v>749</v>
      </c>
      <c r="D1561" s="689"/>
      <c r="E1561" s="689"/>
      <c r="F1561" s="480" t="s">
        <v>35</v>
      </c>
      <c r="G1561" s="338">
        <v>1</v>
      </c>
      <c r="H1561" s="246"/>
      <c r="I1561" s="988">
        <f t="shared" si="324"/>
        <v>0</v>
      </c>
      <c r="J1561" s="988"/>
      <c r="K1561" s="988">
        <f t="shared" si="325"/>
        <v>0</v>
      </c>
      <c r="L1561" s="989">
        <f t="shared" si="326"/>
        <v>0</v>
      </c>
      <c r="M1561" s="322"/>
      <c r="N1561" s="479"/>
    </row>
    <row r="1562" spans="2:14" ht="22.5" customHeight="1">
      <c r="B1562" s="544"/>
      <c r="C1562" s="758" t="s">
        <v>751</v>
      </c>
      <c r="D1562" s="689"/>
      <c r="E1562" s="494"/>
      <c r="F1562" s="480" t="s">
        <v>35</v>
      </c>
      <c r="G1562" s="338">
        <v>1</v>
      </c>
      <c r="H1562" s="246"/>
      <c r="I1562" s="988">
        <f>G1562*H1562</f>
        <v>0</v>
      </c>
      <c r="J1562" s="988"/>
      <c r="K1562" s="988">
        <f>G1562*J1562</f>
        <v>0</v>
      </c>
      <c r="L1562" s="989">
        <f>G1562*(H1562+J1562)</f>
        <v>0</v>
      </c>
      <c r="M1562" s="322"/>
      <c r="N1562" s="479"/>
    </row>
    <row r="1563" spans="2:14" ht="22.5" customHeight="1">
      <c r="B1563" s="544"/>
      <c r="C1563" s="758" t="s">
        <v>752</v>
      </c>
      <c r="D1563" s="689"/>
      <c r="E1563" s="494"/>
      <c r="F1563" s="480" t="s">
        <v>35</v>
      </c>
      <c r="G1563" s="338">
        <v>1</v>
      </c>
      <c r="H1563" s="246"/>
      <c r="I1563" s="988">
        <f>G1563*H1563</f>
        <v>0</v>
      </c>
      <c r="J1563" s="988"/>
      <c r="K1563" s="988">
        <f>G1563*J1563</f>
        <v>0</v>
      </c>
      <c r="L1563" s="989">
        <f>G1563*(H1563+J1563)</f>
        <v>0</v>
      </c>
      <c r="M1563" s="322"/>
      <c r="N1563" s="479"/>
    </row>
    <row r="1564" spans="2:14" ht="22.5" customHeight="1">
      <c r="B1564" s="544"/>
      <c r="C1564" s="758" t="s">
        <v>753</v>
      </c>
      <c r="D1564" s="689"/>
      <c r="E1564" s="494"/>
      <c r="F1564" s="480" t="s">
        <v>35</v>
      </c>
      <c r="G1564" s="338">
        <v>1</v>
      </c>
      <c r="H1564" s="246"/>
      <c r="I1564" s="988">
        <f t="shared" si="324"/>
        <v>0</v>
      </c>
      <c r="J1564" s="988"/>
      <c r="K1564" s="988">
        <f t="shared" si="325"/>
        <v>0</v>
      </c>
      <c r="L1564" s="989">
        <f t="shared" si="326"/>
        <v>0</v>
      </c>
      <c r="M1564" s="322"/>
      <c r="N1564" s="479"/>
    </row>
    <row r="1565" spans="2:14" ht="22.5" customHeight="1">
      <c r="B1565" s="544"/>
      <c r="C1565" s="758" t="s">
        <v>754</v>
      </c>
      <c r="D1565" s="689"/>
      <c r="E1565" s="494"/>
      <c r="F1565" s="480" t="s">
        <v>35</v>
      </c>
      <c r="G1565" s="338">
        <v>1</v>
      </c>
      <c r="H1565" s="246"/>
      <c r="I1565" s="988">
        <f t="shared" si="324"/>
        <v>0</v>
      </c>
      <c r="J1565" s="988"/>
      <c r="K1565" s="988">
        <f t="shared" si="325"/>
        <v>0</v>
      </c>
      <c r="L1565" s="989">
        <f t="shared" si="326"/>
        <v>0</v>
      </c>
      <c r="M1565" s="322"/>
      <c r="N1565" s="479"/>
    </row>
    <row r="1566" spans="2:14" ht="22.5" customHeight="1">
      <c r="B1566" s="544"/>
      <c r="C1566" s="758" t="s">
        <v>755</v>
      </c>
      <c r="D1566" s="689"/>
      <c r="E1566" s="494"/>
      <c r="F1566" s="480" t="s">
        <v>35</v>
      </c>
      <c r="G1566" s="338">
        <v>1</v>
      </c>
      <c r="H1566" s="246"/>
      <c r="I1566" s="988">
        <f t="shared" si="324"/>
        <v>0</v>
      </c>
      <c r="J1566" s="988"/>
      <c r="K1566" s="988">
        <f t="shared" si="325"/>
        <v>0</v>
      </c>
      <c r="L1566" s="989">
        <f t="shared" si="326"/>
        <v>0</v>
      </c>
      <c r="M1566" s="322"/>
      <c r="N1566" s="479"/>
    </row>
    <row r="1567" spans="2:14" ht="22.5" customHeight="1">
      <c r="B1567" s="544"/>
      <c r="C1567" s="758" t="s">
        <v>756</v>
      </c>
      <c r="D1567" s="689"/>
      <c r="E1567" s="494"/>
      <c r="F1567" s="480" t="s">
        <v>35</v>
      </c>
      <c r="G1567" s="338">
        <v>1</v>
      </c>
      <c r="H1567" s="246"/>
      <c r="I1567" s="988">
        <f t="shared" si="324"/>
        <v>0</v>
      </c>
      <c r="J1567" s="988"/>
      <c r="K1567" s="988">
        <f t="shared" si="325"/>
        <v>0</v>
      </c>
      <c r="L1567" s="989">
        <f t="shared" si="326"/>
        <v>0</v>
      </c>
      <c r="M1567" s="322"/>
      <c r="N1567" s="479"/>
    </row>
    <row r="1568" spans="2:14" ht="22.5" customHeight="1">
      <c r="B1568" s="544">
        <v>7</v>
      </c>
      <c r="C1568" s="554" t="s">
        <v>762</v>
      </c>
      <c r="D1568" s="626"/>
      <c r="E1568" s="774"/>
      <c r="F1568" s="544" t="s">
        <v>35</v>
      </c>
      <c r="G1568" s="250">
        <v>1</v>
      </c>
      <c r="H1568" s="339"/>
      <c r="I1568" s="989">
        <f t="shared" si="324"/>
        <v>0</v>
      </c>
      <c r="J1568" s="989"/>
      <c r="K1568" s="989">
        <f t="shared" si="325"/>
        <v>0</v>
      </c>
      <c r="L1568" s="989">
        <f>I1568+K1568</f>
        <v>0</v>
      </c>
      <c r="M1568" s="322"/>
      <c r="N1568" s="479"/>
    </row>
    <row r="1569" spans="2:18" ht="22.5" customHeight="1">
      <c r="B1569" s="544">
        <v>8</v>
      </c>
      <c r="C1569" s="554" t="s">
        <v>763</v>
      </c>
      <c r="D1569" s="626"/>
      <c r="E1569" s="774"/>
      <c r="F1569" s="544" t="s">
        <v>35</v>
      </c>
      <c r="G1569" s="250">
        <v>3</v>
      </c>
      <c r="H1569" s="339"/>
      <c r="I1569" s="989">
        <f t="shared" si="324"/>
        <v>0</v>
      </c>
      <c r="J1569" s="989"/>
      <c r="K1569" s="989">
        <f t="shared" si="325"/>
        <v>0</v>
      </c>
      <c r="L1569" s="989">
        <f>I1569+K1569</f>
        <v>0</v>
      </c>
      <c r="M1569" s="322"/>
      <c r="N1569" s="479"/>
    </row>
    <row r="1570" spans="2:18" ht="22.5" customHeight="1">
      <c r="B1570" s="717">
        <v>9</v>
      </c>
      <c r="C1570" s="718" t="s">
        <v>1363</v>
      </c>
      <c r="D1570" s="777"/>
      <c r="E1570" s="854"/>
      <c r="F1570" s="717" t="s">
        <v>35</v>
      </c>
      <c r="G1570" s="418">
        <v>1</v>
      </c>
      <c r="H1570" s="419"/>
      <c r="I1570" s="1021">
        <f>G1570*H1570</f>
        <v>0</v>
      </c>
      <c r="J1570" s="990"/>
      <c r="K1570" s="990">
        <f>G1570*J1570</f>
        <v>0</v>
      </c>
      <c r="L1570" s="990">
        <f>I1570+K1570</f>
        <v>0</v>
      </c>
      <c r="M1570" s="851">
        <f>SUM(I1570+K1570)</f>
        <v>0</v>
      </c>
      <c r="N1570" s="852">
        <f>(H1570+J1570)*G1570</f>
        <v>0</v>
      </c>
    </row>
    <row r="1571" spans="2:18" ht="22.5" customHeight="1">
      <c r="B1571" s="544"/>
      <c r="C1571" s="855"/>
      <c r="D1571" s="494"/>
      <c r="E1571" s="494"/>
      <c r="F1571" s="480"/>
      <c r="G1571" s="326"/>
      <c r="H1571" s="331"/>
      <c r="I1571" s="919"/>
      <c r="J1571" s="1015"/>
      <c r="K1571" s="1022"/>
      <c r="L1571" s="937"/>
      <c r="M1571" s="493"/>
      <c r="N1571" s="479"/>
    </row>
    <row r="1572" spans="2:18" ht="22.5" customHeight="1">
      <c r="B1572" s="544"/>
      <c r="C1572" s="1107" t="s">
        <v>1376</v>
      </c>
      <c r="D1572" s="1108"/>
      <c r="E1572" s="1109"/>
      <c r="F1572" s="856"/>
      <c r="G1572" s="857"/>
      <c r="H1572" s="858"/>
      <c r="I1572" s="917">
        <f>SUM(I1523:I1571)</f>
        <v>0</v>
      </c>
      <c r="J1572" s="904"/>
      <c r="K1572" s="917">
        <f>SUM(K1523:K1571)</f>
        <v>0</v>
      </c>
      <c r="L1572" s="917">
        <f>SUM(L1523:L1571)</f>
        <v>0</v>
      </c>
      <c r="M1572" s="843">
        <f>SUM(I1572+K1572)</f>
        <v>0</v>
      </c>
      <c r="N1572" s="572">
        <f>SUM(N1523:N1571)</f>
        <v>0</v>
      </c>
    </row>
    <row r="1573" spans="2:18" ht="22.5" customHeight="1">
      <c r="B1573" s="544"/>
      <c r="C1573" s="687"/>
      <c r="D1573" s="687"/>
      <c r="E1573" s="774"/>
      <c r="F1573" s="856"/>
      <c r="G1573" s="859"/>
      <c r="H1573" s="510"/>
      <c r="I1573" s="917"/>
      <c r="J1573" s="961"/>
      <c r="K1573" s="917"/>
      <c r="L1573" s="948"/>
      <c r="M1573" s="846"/>
      <c r="N1573" s="512"/>
    </row>
    <row r="1574" spans="2:18" ht="22.5" customHeight="1">
      <c r="B1574" s="544"/>
      <c r="C1574" s="845"/>
      <c r="D1574" s="848" t="s">
        <v>1377</v>
      </c>
      <c r="E1574" s="774"/>
      <c r="F1574" s="356"/>
      <c r="G1574" s="335"/>
      <c r="H1574" s="342"/>
      <c r="I1574" s="993"/>
      <c r="J1574" s="1002"/>
      <c r="K1574" s="993"/>
      <c r="L1574" s="1003"/>
      <c r="M1574" s="860"/>
      <c r="N1574" s="479"/>
    </row>
    <row r="1575" spans="2:18" ht="22.5" customHeight="1">
      <c r="B1575" s="544">
        <v>1</v>
      </c>
      <c r="C1575" s="814" t="s">
        <v>1168</v>
      </c>
      <c r="D1575" s="626"/>
      <c r="E1575" s="774"/>
      <c r="F1575" s="544" t="s">
        <v>35</v>
      </c>
      <c r="G1575" s="245">
        <v>1</v>
      </c>
      <c r="H1575" s="246"/>
      <c r="I1575" s="988">
        <f>G1575*H1575</f>
        <v>0</v>
      </c>
      <c r="J1575" s="989"/>
      <c r="K1575" s="988">
        <f>G1575*J1575</f>
        <v>0</v>
      </c>
      <c r="L1575" s="988">
        <f>I1575+K1575</f>
        <v>0</v>
      </c>
      <c r="M1575" s="322">
        <f t="shared" ref="M1575" si="327">SUM(I1575+K1575)</f>
        <v>0</v>
      </c>
      <c r="N1575" s="479">
        <f t="shared" ref="N1575" si="328">(H1575+J1575)*G1575</f>
        <v>0</v>
      </c>
    </row>
    <row r="1576" spans="2:18" ht="22.5" customHeight="1">
      <c r="B1576" s="544"/>
      <c r="C1576" s="814" t="s">
        <v>758</v>
      </c>
      <c r="D1576" s="626"/>
      <c r="E1576" s="774"/>
      <c r="F1576" s="705"/>
      <c r="G1576" s="335"/>
      <c r="H1576" s="337"/>
      <c r="I1576" s="981"/>
      <c r="J1576" s="981"/>
      <c r="K1576" s="981"/>
      <c r="L1576" s="981"/>
      <c r="M1576" s="322"/>
      <c r="N1576" s="479"/>
    </row>
    <row r="1577" spans="2:18" ht="22.5" customHeight="1">
      <c r="B1577" s="544"/>
      <c r="C1577" s="814" t="s">
        <v>759</v>
      </c>
      <c r="D1577" s="626"/>
      <c r="E1577" s="774"/>
      <c r="F1577" s="705"/>
      <c r="G1577" s="335"/>
      <c r="H1577" s="337"/>
      <c r="I1577" s="981"/>
      <c r="J1577" s="981"/>
      <c r="K1577" s="981"/>
      <c r="L1577" s="981"/>
      <c r="M1577" s="322"/>
      <c r="N1577" s="479"/>
    </row>
    <row r="1578" spans="2:18" ht="22.5" customHeight="1">
      <c r="B1578" s="544">
        <v>2</v>
      </c>
      <c r="C1578" s="814" t="s">
        <v>1169</v>
      </c>
      <c r="D1578" s="626"/>
      <c r="E1578" s="774"/>
      <c r="F1578" s="544" t="s">
        <v>35</v>
      </c>
      <c r="G1578" s="245">
        <v>1</v>
      </c>
      <c r="H1578" s="246"/>
      <c r="I1578" s="988">
        <f>G1578*H1578</f>
        <v>0</v>
      </c>
      <c r="J1578" s="989"/>
      <c r="K1578" s="988">
        <f>G1578*J1578</f>
        <v>0</v>
      </c>
      <c r="L1578" s="988">
        <f>I1578+K1578</f>
        <v>0</v>
      </c>
      <c r="M1578" s="322">
        <f t="shared" ref="M1578" si="329">SUM(I1578+K1578)</f>
        <v>0</v>
      </c>
      <c r="N1578" s="479">
        <f t="shared" ref="N1578" si="330">(H1578+J1578)*G1578</f>
        <v>0</v>
      </c>
    </row>
    <row r="1579" spans="2:18" ht="22.5" customHeight="1">
      <c r="B1579" s="544"/>
      <c r="C1579" s="814" t="s">
        <v>1170</v>
      </c>
      <c r="D1579" s="626"/>
      <c r="E1579" s="774"/>
      <c r="F1579" s="544"/>
      <c r="G1579" s="245"/>
      <c r="H1579" s="246"/>
      <c r="I1579" s="988"/>
      <c r="J1579" s="989"/>
      <c r="K1579" s="988"/>
      <c r="L1579" s="988"/>
      <c r="M1579" s="322"/>
      <c r="N1579" s="479"/>
    </row>
    <row r="1580" spans="2:18" ht="22.5" customHeight="1">
      <c r="B1580" s="544"/>
      <c r="C1580" s="814" t="s">
        <v>1171</v>
      </c>
      <c r="D1580" s="626"/>
      <c r="E1580" s="774"/>
      <c r="F1580" s="705"/>
      <c r="G1580" s="335"/>
      <c r="H1580" s="337"/>
      <c r="I1580" s="981"/>
      <c r="J1580" s="981"/>
      <c r="K1580" s="981"/>
      <c r="L1580" s="981"/>
      <c r="M1580" s="322"/>
      <c r="N1580" s="479"/>
    </row>
    <row r="1581" spans="2:18" ht="22.5" customHeight="1">
      <c r="B1581" s="544">
        <v>4</v>
      </c>
      <c r="C1581" s="554" t="s">
        <v>231</v>
      </c>
      <c r="D1581" s="626"/>
      <c r="E1581" s="774"/>
      <c r="F1581" s="544" t="s">
        <v>35</v>
      </c>
      <c r="G1581" s="250">
        <v>5</v>
      </c>
      <c r="H1581" s="339"/>
      <c r="I1581" s="989">
        <f>G1581*H1581</f>
        <v>0</v>
      </c>
      <c r="J1581" s="989"/>
      <c r="K1581" s="989">
        <f>G1581*J1581</f>
        <v>0</v>
      </c>
      <c r="L1581" s="989">
        <f>I1581+K1581</f>
        <v>0</v>
      </c>
      <c r="M1581" s="322">
        <f t="shared" ref="M1581:M1585" si="331">SUM(I1581+K1581)</f>
        <v>0</v>
      </c>
      <c r="N1581" s="479">
        <f t="shared" ref="N1581:N1585" si="332">(H1581+J1581)*G1581</f>
        <v>0</v>
      </c>
      <c r="P1581" s="558">
        <v>1</v>
      </c>
      <c r="Q1581" s="861" t="s">
        <v>224</v>
      </c>
      <c r="R1581" s="862"/>
    </row>
    <row r="1582" spans="2:18" ht="22.5" customHeight="1">
      <c r="B1582" s="544">
        <v>5</v>
      </c>
      <c r="C1582" s="554" t="s">
        <v>227</v>
      </c>
      <c r="D1582" s="626"/>
      <c r="E1582" s="774"/>
      <c r="F1582" s="544" t="s">
        <v>35</v>
      </c>
      <c r="G1582" s="250">
        <v>5</v>
      </c>
      <c r="H1582" s="339"/>
      <c r="I1582" s="989">
        <f>G1582*H1582</f>
        <v>0</v>
      </c>
      <c r="J1582" s="989"/>
      <c r="K1582" s="989">
        <f>G1582*J1582</f>
        <v>0</v>
      </c>
      <c r="L1582" s="989">
        <f>I1582+K1582</f>
        <v>0</v>
      </c>
      <c r="M1582" s="322">
        <f t="shared" si="331"/>
        <v>0</v>
      </c>
      <c r="N1582" s="479">
        <f t="shared" si="332"/>
        <v>0</v>
      </c>
      <c r="P1582" s="558"/>
      <c r="Q1582" s="861"/>
      <c r="R1582" s="862"/>
    </row>
    <row r="1583" spans="2:18" ht="22.5" customHeight="1">
      <c r="B1583" s="544">
        <v>6</v>
      </c>
      <c r="C1583" s="554" t="s">
        <v>228</v>
      </c>
      <c r="D1583" s="626"/>
      <c r="E1583" s="774"/>
      <c r="F1583" s="544" t="s">
        <v>35</v>
      </c>
      <c r="G1583" s="250">
        <v>5</v>
      </c>
      <c r="H1583" s="339"/>
      <c r="I1583" s="989">
        <f>G1583*H1583</f>
        <v>0</v>
      </c>
      <c r="J1583" s="989"/>
      <c r="K1583" s="989">
        <f>G1583*J1583</f>
        <v>0</v>
      </c>
      <c r="L1583" s="989">
        <f>I1583+K1583</f>
        <v>0</v>
      </c>
      <c r="M1583" s="322">
        <f t="shared" si="331"/>
        <v>0</v>
      </c>
      <c r="N1583" s="479">
        <f t="shared" si="332"/>
        <v>0</v>
      </c>
      <c r="P1583" s="558"/>
      <c r="Q1583" s="861"/>
      <c r="R1583" s="862"/>
    </row>
    <row r="1584" spans="2:18" ht="22.5" customHeight="1">
      <c r="B1584" s="544">
        <v>7</v>
      </c>
      <c r="C1584" s="554" t="s">
        <v>229</v>
      </c>
      <c r="D1584" s="626"/>
      <c r="E1584" s="774"/>
      <c r="F1584" s="544" t="s">
        <v>35</v>
      </c>
      <c r="G1584" s="250">
        <v>5</v>
      </c>
      <c r="H1584" s="339"/>
      <c r="I1584" s="989">
        <f>G1584*H1584</f>
        <v>0</v>
      </c>
      <c r="J1584" s="989"/>
      <c r="K1584" s="989">
        <f>G1584*J1584</f>
        <v>0</v>
      </c>
      <c r="L1584" s="989">
        <f>I1584+K1584</f>
        <v>0</v>
      </c>
      <c r="M1584" s="322">
        <f t="shared" si="331"/>
        <v>0</v>
      </c>
      <c r="N1584" s="479">
        <f t="shared" si="332"/>
        <v>0</v>
      </c>
      <c r="P1584" s="558"/>
      <c r="Q1584" s="861"/>
      <c r="R1584" s="862"/>
    </row>
    <row r="1585" spans="2:18" ht="22.5" customHeight="1">
      <c r="B1585" s="544">
        <v>8</v>
      </c>
      <c r="C1585" s="554" t="s">
        <v>230</v>
      </c>
      <c r="D1585" s="626"/>
      <c r="E1585" s="774"/>
      <c r="F1585" s="544" t="s">
        <v>35</v>
      </c>
      <c r="G1585" s="250">
        <v>5</v>
      </c>
      <c r="H1585" s="339"/>
      <c r="I1585" s="989">
        <f>G1585*H1585</f>
        <v>0</v>
      </c>
      <c r="J1585" s="989"/>
      <c r="K1585" s="989">
        <f>G1585*J1585</f>
        <v>0</v>
      </c>
      <c r="L1585" s="989">
        <f>I1585+K1585</f>
        <v>0</v>
      </c>
      <c r="M1585" s="322">
        <f t="shared" si="331"/>
        <v>0</v>
      </c>
      <c r="N1585" s="479">
        <f t="shared" si="332"/>
        <v>0</v>
      </c>
      <c r="P1585" s="558"/>
      <c r="Q1585" s="861"/>
      <c r="R1585" s="862"/>
    </row>
    <row r="1586" spans="2:18" ht="22.5" customHeight="1">
      <c r="B1586" s="544"/>
      <c r="C1586" s="845"/>
      <c r="D1586" s="626"/>
      <c r="E1586" s="774"/>
      <c r="F1586" s="356"/>
      <c r="G1586" s="506"/>
      <c r="H1586" s="651"/>
      <c r="I1586" s="918"/>
      <c r="J1586" s="929"/>
      <c r="K1586" s="918"/>
      <c r="L1586" s="935"/>
      <c r="M1586" s="493"/>
      <c r="N1586" s="479"/>
      <c r="P1586" s="558">
        <v>2</v>
      </c>
      <c r="Q1586" s="863" t="s">
        <v>225</v>
      </c>
      <c r="R1586" s="862"/>
    </row>
    <row r="1587" spans="2:18" ht="22.5" customHeight="1">
      <c r="B1587" s="544"/>
      <c r="C1587" s="1107" t="s">
        <v>1378</v>
      </c>
      <c r="D1587" s="1108"/>
      <c r="E1587" s="1109"/>
      <c r="F1587" s="856"/>
      <c r="G1587" s="857"/>
      <c r="H1587" s="858"/>
      <c r="I1587" s="999">
        <f>SUM(I1575:I1586)</f>
        <v>0</v>
      </c>
      <c r="J1587" s="959"/>
      <c r="K1587" s="999">
        <f>SUM(K1575:K1586)</f>
        <v>0</v>
      </c>
      <c r="L1587" s="1023">
        <f>SUM(L1575:L1586)</f>
        <v>0</v>
      </c>
      <c r="M1587" s="762">
        <f>SUM(I1587+K1587)</f>
        <v>0</v>
      </c>
      <c r="N1587" s="572">
        <f>SUM(N1575:N1586)</f>
        <v>0</v>
      </c>
      <c r="P1587" s="558">
        <v>3</v>
      </c>
      <c r="Q1587" s="863" t="s">
        <v>226</v>
      </c>
      <c r="R1587" s="862"/>
    </row>
    <row r="1588" spans="2:18" ht="22.5" customHeight="1">
      <c r="B1588" s="544"/>
      <c r="C1588" s="469"/>
      <c r="D1588" s="466"/>
      <c r="E1588" s="461"/>
      <c r="F1588" s="544"/>
      <c r="G1588" s="864"/>
      <c r="H1588" s="651"/>
      <c r="I1588" s="918"/>
      <c r="J1588" s="929"/>
      <c r="K1588" s="918"/>
      <c r="L1588" s="935"/>
      <c r="M1588" s="573"/>
      <c r="N1588" s="479"/>
    </row>
    <row r="1589" spans="2:18" ht="22.5" customHeight="1">
      <c r="B1589" s="544"/>
      <c r="C1589" s="554"/>
      <c r="D1589" s="466"/>
      <c r="E1589" s="461"/>
      <c r="F1589" s="544"/>
      <c r="G1589" s="864"/>
      <c r="H1589" s="651"/>
      <c r="I1589" s="918"/>
      <c r="J1589" s="929"/>
      <c r="K1589" s="918"/>
      <c r="L1589" s="935"/>
      <c r="M1589" s="573"/>
      <c r="N1589" s="479"/>
    </row>
    <row r="1590" spans="2:18" ht="22.5" customHeight="1">
      <c r="B1590" s="544"/>
      <c r="C1590" s="688" t="s">
        <v>668</v>
      </c>
      <c r="D1590" s="612"/>
      <c r="E1590" s="774"/>
      <c r="F1590" s="544"/>
      <c r="G1590" s="865"/>
      <c r="H1590" s="545"/>
      <c r="I1590" s="1017"/>
      <c r="J1590" s="1018"/>
      <c r="K1590" s="1017"/>
      <c r="L1590" s="1017"/>
      <c r="N1590" s="465"/>
    </row>
    <row r="1591" spans="2:18" ht="22.5" customHeight="1">
      <c r="B1591" s="544"/>
      <c r="C1591" s="466" t="s">
        <v>168</v>
      </c>
      <c r="D1591" s="570"/>
      <c r="E1591" s="774"/>
      <c r="F1591" s="544"/>
      <c r="G1591" s="865"/>
      <c r="H1591" s="545"/>
      <c r="I1591" s="1017"/>
      <c r="J1591" s="1018"/>
      <c r="K1591" s="1017"/>
      <c r="L1591" s="1017"/>
      <c r="N1591" s="465"/>
    </row>
    <row r="1592" spans="2:18" ht="22.5" customHeight="1">
      <c r="B1592" s="544"/>
      <c r="C1592" s="866" t="s">
        <v>232</v>
      </c>
      <c r="D1592" s="867"/>
      <c r="E1592" s="774"/>
      <c r="F1592" s="544"/>
      <c r="G1592" s="865"/>
      <c r="H1592" s="545"/>
      <c r="I1592" s="1017"/>
      <c r="J1592" s="1018"/>
      <c r="K1592" s="1017"/>
      <c r="L1592" s="1024"/>
      <c r="N1592" s="465"/>
    </row>
    <row r="1593" spans="2:18" ht="22.5" customHeight="1">
      <c r="B1593" s="544"/>
      <c r="C1593" s="866" t="s">
        <v>1317</v>
      </c>
      <c r="D1593" s="867"/>
      <c r="E1593" s="774"/>
      <c r="F1593" s="868" t="s">
        <v>35</v>
      </c>
      <c r="G1593" s="361">
        <v>1</v>
      </c>
      <c r="H1593" s="362"/>
      <c r="I1593" s="1025">
        <f>+H1593*G1593</f>
        <v>0</v>
      </c>
      <c r="J1593" s="1026"/>
      <c r="K1593" s="1027">
        <f>+J1593*G1593</f>
        <v>0</v>
      </c>
      <c r="L1593" s="1025">
        <f>+K1593+I1593</f>
        <v>0</v>
      </c>
      <c r="N1593" s="465"/>
    </row>
    <row r="1594" spans="2:18" ht="22.5" customHeight="1">
      <c r="B1594" s="544"/>
      <c r="C1594" s="866" t="s">
        <v>233</v>
      </c>
      <c r="D1594" s="869"/>
      <c r="E1594" s="774"/>
      <c r="F1594" s="868" t="s">
        <v>36</v>
      </c>
      <c r="G1594" s="361">
        <v>500</v>
      </c>
      <c r="H1594" s="363"/>
      <c r="I1594" s="1025">
        <f>+H1594*G1594</f>
        <v>0</v>
      </c>
      <c r="J1594" s="1026"/>
      <c r="K1594" s="1027">
        <f>+J1594*G1594</f>
        <v>0</v>
      </c>
      <c r="L1594" s="1025">
        <f>+K1594+I1594</f>
        <v>0</v>
      </c>
      <c r="N1594" s="465"/>
    </row>
    <row r="1595" spans="2:18" ht="22.5" customHeight="1">
      <c r="B1595" s="544"/>
      <c r="C1595" s="866" t="s">
        <v>234</v>
      </c>
      <c r="D1595" s="869"/>
      <c r="E1595" s="774"/>
      <c r="F1595" s="868"/>
      <c r="G1595" s="361"/>
      <c r="H1595" s="364"/>
      <c r="I1595" s="1025"/>
      <c r="J1595" s="1026"/>
      <c r="K1595" s="1027"/>
      <c r="L1595" s="1025"/>
      <c r="N1595" s="465"/>
    </row>
    <row r="1596" spans="2:18" ht="22.5" customHeight="1">
      <c r="B1596" s="544"/>
      <c r="C1596" s="866" t="s">
        <v>235</v>
      </c>
      <c r="D1596" s="869"/>
      <c r="E1596" s="774"/>
      <c r="F1596" s="868" t="s">
        <v>23</v>
      </c>
      <c r="G1596" s="361">
        <v>4500</v>
      </c>
      <c r="H1596" s="364"/>
      <c r="I1596" s="1025">
        <f>+H1596*G1596</f>
        <v>0</v>
      </c>
      <c r="J1596" s="1026"/>
      <c r="K1596" s="1027">
        <f>+J1596*G1596</f>
        <v>0</v>
      </c>
      <c r="L1596" s="1025">
        <f>+K1596+I1596</f>
        <v>0</v>
      </c>
      <c r="N1596" s="465"/>
    </row>
    <row r="1597" spans="2:18" ht="22.5" customHeight="1">
      <c r="B1597" s="544"/>
      <c r="C1597" s="866" t="s">
        <v>236</v>
      </c>
      <c r="D1597" s="869"/>
      <c r="E1597" s="774"/>
      <c r="F1597" s="868" t="s">
        <v>35</v>
      </c>
      <c r="G1597" s="361">
        <v>2</v>
      </c>
      <c r="H1597" s="364"/>
      <c r="I1597" s="1025">
        <f>+H1597*G1597</f>
        <v>0</v>
      </c>
      <c r="J1597" s="1026"/>
      <c r="K1597" s="1027">
        <f>+J1597*G1597</f>
        <v>0</v>
      </c>
      <c r="L1597" s="1025">
        <f>+K1597+I1597</f>
        <v>0</v>
      </c>
      <c r="N1597" s="465"/>
    </row>
    <row r="1598" spans="2:18" ht="22.5" customHeight="1">
      <c r="B1598" s="544"/>
      <c r="C1598" s="469"/>
      <c r="D1598" s="466"/>
      <c r="E1598" s="461"/>
      <c r="F1598" s="356"/>
      <c r="G1598" s="506"/>
      <c r="H1598" s="651"/>
      <c r="I1598" s="918"/>
      <c r="J1598" s="929"/>
      <c r="K1598" s="918"/>
      <c r="L1598" s="935"/>
      <c r="M1598" s="322">
        <f>SUM(I1598+K1598)</f>
        <v>0</v>
      </c>
      <c r="N1598" s="479">
        <f>(H1598+J1598)*G1598</f>
        <v>0</v>
      </c>
    </row>
    <row r="1599" spans="2:18" ht="22.5" customHeight="1">
      <c r="B1599" s="544"/>
      <c r="C1599" s="870" t="s">
        <v>169</v>
      </c>
      <c r="D1599" s="612"/>
      <c r="E1599" s="774"/>
      <c r="F1599" s="508"/>
      <c r="G1599" s="690"/>
      <c r="H1599" s="690"/>
      <c r="I1599" s="958">
        <f>SUM(I1592:I1598)</f>
        <v>0</v>
      </c>
      <c r="J1599" s="959"/>
      <c r="K1599" s="958">
        <f>SUM(K1592:K1598)</f>
        <v>0</v>
      </c>
      <c r="L1599" s="958">
        <f>SUM(L1592:L1598)</f>
        <v>0</v>
      </c>
      <c r="M1599" s="511">
        <f>SUM(I1599+K1599)</f>
        <v>0</v>
      </c>
      <c r="N1599" s="512">
        <f>SUM(N1598:N1598)</f>
        <v>0</v>
      </c>
    </row>
    <row r="1600" spans="2:18" ht="22.5" customHeight="1">
      <c r="B1600" s="871"/>
      <c r="C1600" s="872"/>
      <c r="D1600" s="841"/>
      <c r="E1600" s="842"/>
      <c r="F1600" s="871"/>
      <c r="G1600" s="873"/>
      <c r="H1600" s="874"/>
      <c r="I1600" s="1028"/>
      <c r="J1600" s="1029"/>
      <c r="K1600" s="1028"/>
      <c r="L1600" s="1028"/>
    </row>
    <row r="1601" spans="2:12" ht="22.5" customHeight="1">
      <c r="B1601" s="871"/>
      <c r="C1601" s="872"/>
      <c r="D1601" s="841"/>
      <c r="E1601" s="842"/>
      <c r="F1601" s="871"/>
      <c r="G1601" s="873"/>
      <c r="H1601" s="874"/>
      <c r="I1601" s="1028"/>
      <c r="J1601" s="1029"/>
      <c r="K1601" s="1028"/>
      <c r="L1601" s="1028"/>
    </row>
    <row r="1602" spans="2:12" ht="22.5" customHeight="1">
      <c r="B1602" s="871"/>
      <c r="C1602" s="872"/>
      <c r="D1602" s="841"/>
      <c r="E1602" s="842"/>
      <c r="F1602" s="871"/>
      <c r="G1602" s="873"/>
      <c r="H1602" s="874"/>
      <c r="I1602" s="1028"/>
      <c r="J1602" s="1029"/>
      <c r="K1602" s="1028"/>
      <c r="L1602" s="1028"/>
    </row>
    <row r="1603" spans="2:12" ht="22.5" customHeight="1">
      <c r="B1603" s="871"/>
      <c r="C1603" s="872"/>
      <c r="D1603" s="841"/>
      <c r="E1603" s="842"/>
      <c r="F1603" s="871"/>
      <c r="G1603" s="873"/>
      <c r="H1603" s="874"/>
      <c r="I1603" s="1028"/>
      <c r="J1603" s="1029"/>
      <c r="K1603" s="1028"/>
      <c r="L1603" s="1028"/>
    </row>
    <row r="1604" spans="2:12" ht="22.5" customHeight="1">
      <c r="B1604" s="871"/>
      <c r="C1604" s="872"/>
      <c r="D1604" s="841"/>
      <c r="E1604" s="842"/>
      <c r="F1604" s="871"/>
      <c r="G1604" s="873"/>
      <c r="H1604" s="874"/>
      <c r="I1604" s="1028"/>
      <c r="J1604" s="1029"/>
      <c r="K1604" s="1028"/>
      <c r="L1604" s="1028"/>
    </row>
    <row r="1605" spans="2:12" ht="22.5" customHeight="1">
      <c r="B1605" s="871"/>
      <c r="C1605" s="872"/>
      <c r="D1605" s="841"/>
      <c r="E1605" s="842"/>
      <c r="F1605" s="871"/>
      <c r="G1605" s="873"/>
      <c r="H1605" s="874"/>
      <c r="I1605" s="1028"/>
      <c r="J1605" s="1029"/>
      <c r="K1605" s="1028"/>
      <c r="L1605" s="1028"/>
    </row>
    <row r="1606" spans="2:12" ht="22.5" customHeight="1">
      <c r="B1606" s="871"/>
      <c r="C1606" s="872"/>
      <c r="D1606" s="841"/>
      <c r="E1606" s="842"/>
      <c r="F1606" s="871"/>
      <c r="G1606" s="873"/>
      <c r="H1606" s="874"/>
      <c r="I1606" s="1028"/>
      <c r="J1606" s="1029"/>
      <c r="K1606" s="1028"/>
      <c r="L1606" s="1028"/>
    </row>
    <row r="1607" spans="2:12" ht="22.5" customHeight="1">
      <c r="B1607" s="577"/>
      <c r="C1607" s="875"/>
      <c r="D1607" s="579"/>
      <c r="E1607" s="580"/>
      <c r="F1607" s="577"/>
      <c r="G1607" s="426"/>
      <c r="H1607" s="427"/>
      <c r="I1607" s="1030"/>
      <c r="J1607" s="1031"/>
      <c r="K1607" s="1030"/>
      <c r="L1607" s="1030"/>
    </row>
    <row r="1608" spans="2:12" ht="22.5" customHeight="1">
      <c r="B1608" s="876"/>
      <c r="C1608" s="877" t="s">
        <v>75</v>
      </c>
      <c r="D1608" s="878"/>
      <c r="E1608" s="879" t="s">
        <v>76</v>
      </c>
      <c r="F1608" s="880"/>
      <c r="G1608" s="365"/>
      <c r="H1608" s="366"/>
      <c r="I1608" s="1032"/>
      <c r="J1608" s="1033"/>
      <c r="K1608" s="1032"/>
      <c r="L1608" s="901"/>
    </row>
    <row r="1609" spans="2:12" ht="22.5" customHeight="1">
      <c r="B1609" s="458"/>
      <c r="C1609" s="881"/>
      <c r="D1609" s="367"/>
      <c r="E1609" s="367" t="s">
        <v>77</v>
      </c>
      <c r="F1609" s="805"/>
      <c r="G1609" s="368"/>
      <c r="H1609" s="369"/>
      <c r="I1609" s="1034"/>
      <c r="J1609" s="961"/>
      <c r="K1609" s="1034"/>
      <c r="L1609" s="903"/>
    </row>
    <row r="1610" spans="2:12" ht="22.5" customHeight="1">
      <c r="B1610" s="458"/>
      <c r="C1610" s="882"/>
      <c r="D1610" s="367"/>
      <c r="E1610" s="367" t="s">
        <v>856</v>
      </c>
      <c r="F1610" s="805"/>
      <c r="G1610" s="368"/>
      <c r="H1610" s="369"/>
      <c r="I1610" s="1034"/>
      <c r="J1610" s="961"/>
      <c r="K1610" s="1034"/>
      <c r="L1610" s="903"/>
    </row>
    <row r="1611" spans="2:12" ht="22.5" customHeight="1">
      <c r="B1611" s="875"/>
      <c r="C1611" s="883"/>
      <c r="D1611" s="884"/>
      <c r="E1611" s="885"/>
      <c r="F1611" s="886"/>
      <c r="G1611" s="370"/>
      <c r="H1611" s="371"/>
      <c r="I1611" s="1035"/>
      <c r="J1611" s="1036"/>
      <c r="K1611" s="1035"/>
      <c r="L1611" s="1037"/>
    </row>
    <row r="1612" spans="2:12" ht="22.5" customHeight="1">
      <c r="B1612" s="524"/>
      <c r="E1612" s="582"/>
      <c r="F1612" s="887"/>
      <c r="G1612" s="372"/>
      <c r="H1612" s="372"/>
    </row>
    <row r="1613" spans="2:12" ht="22.5" customHeight="1">
      <c r="B1613" s="887"/>
      <c r="E1613" s="582"/>
      <c r="F1613" s="887"/>
      <c r="G1613" s="372"/>
      <c r="H1613" s="372"/>
      <c r="I1613" s="1038"/>
      <c r="J1613" s="1038"/>
      <c r="K1613" s="1038"/>
      <c r="L1613" s="1038"/>
    </row>
    <row r="1614" spans="2:12" ht="22.5" customHeight="1">
      <c r="I1614" s="1038"/>
      <c r="J1614" s="1038"/>
      <c r="K1614" s="1038"/>
      <c r="L1614" s="1038"/>
    </row>
    <row r="1615" spans="2:12" ht="22.5" customHeight="1"/>
    <row r="1616" spans="2:12" ht="22.5" customHeight="1"/>
    <row r="1617" ht="22.5" customHeight="1"/>
    <row r="1618" ht="22.5" customHeight="1"/>
    <row r="1619" ht="22.5" customHeight="1"/>
    <row r="1620" ht="22.5" customHeight="1"/>
    <row r="1621" ht="22.5" customHeight="1"/>
    <row r="1622" ht="22.5" customHeight="1"/>
    <row r="1623" ht="22.5" customHeight="1"/>
    <row r="1624" ht="22.5" customHeight="1"/>
    <row r="1625" ht="22.5" customHeight="1"/>
    <row r="1626" ht="22.5" customHeight="1"/>
    <row r="1627" ht="22.5" customHeight="1"/>
    <row r="1628" ht="22.5" customHeight="1"/>
    <row r="1629" ht="22.5" customHeight="1"/>
    <row r="1630" ht="22.5" customHeight="1"/>
    <row r="1631" ht="22.5" customHeight="1"/>
    <row r="1632" ht="22.5" customHeight="1"/>
    <row r="1633" ht="22.5" customHeight="1"/>
    <row r="1634" ht="22.5" customHeight="1"/>
    <row r="1635" ht="22.5" customHeight="1"/>
    <row r="1636" ht="22.5" customHeight="1"/>
    <row r="1637" ht="22.5" customHeight="1"/>
    <row r="1638" ht="22.5" customHeight="1"/>
    <row r="1639" ht="22.5" customHeight="1"/>
    <row r="1640" ht="22.5" customHeight="1"/>
    <row r="1641" ht="22.5" customHeight="1"/>
    <row r="1642" ht="22.5" customHeight="1"/>
    <row r="1643" ht="22.5" customHeight="1"/>
    <row r="1644" ht="22.5" customHeight="1"/>
    <row r="1645" ht="22.5" customHeight="1"/>
    <row r="1646" ht="22.5" customHeight="1"/>
    <row r="1647" ht="22.5" customHeight="1"/>
    <row r="1648" ht="22.5" customHeight="1"/>
    <row r="1649" ht="22.5" customHeight="1"/>
    <row r="1650" ht="22.5" customHeight="1"/>
    <row r="1651" ht="22.5" customHeight="1"/>
    <row r="1652" ht="22.5" customHeight="1"/>
    <row r="1653" ht="22.5" customHeight="1"/>
    <row r="1654" ht="22.5" customHeight="1"/>
    <row r="1655" ht="22.5" customHeight="1"/>
    <row r="1656" ht="22.5" customHeight="1"/>
    <row r="1657" ht="22.5" customHeight="1"/>
    <row r="1658" ht="22.5" customHeight="1"/>
    <row r="1659" ht="22.5" customHeight="1"/>
    <row r="1660" ht="22.5" customHeight="1"/>
    <row r="1661" ht="22.5" customHeight="1"/>
    <row r="1662" ht="22.5" customHeight="1"/>
    <row r="1663" ht="22.5" customHeight="1"/>
    <row r="1664" ht="22.5" customHeight="1"/>
    <row r="1665" ht="22.5" customHeight="1"/>
    <row r="1666" ht="22.5" customHeight="1"/>
    <row r="1667" ht="22.5" customHeight="1"/>
    <row r="1668" ht="22.5" customHeight="1"/>
    <row r="1669" ht="22.5" customHeight="1"/>
    <row r="1670" ht="22.5" customHeight="1"/>
    <row r="1671" ht="22.5" customHeight="1"/>
    <row r="1672" ht="22.5" customHeight="1"/>
    <row r="1673" ht="22.5" customHeight="1"/>
    <row r="1674" ht="22.5" customHeight="1"/>
    <row r="1675" ht="22.5" customHeight="1"/>
    <row r="1676" ht="22.5" customHeight="1"/>
    <row r="1677" ht="22.5" customHeight="1"/>
    <row r="1678" ht="22.5" customHeight="1"/>
    <row r="1679" ht="22.5" customHeight="1"/>
    <row r="1680" ht="22.5" customHeight="1"/>
    <row r="1681" ht="22.5" customHeight="1"/>
    <row r="1682" ht="22.5" customHeight="1"/>
    <row r="1683" ht="22.5" customHeight="1"/>
    <row r="1684" ht="22.5" customHeight="1"/>
    <row r="1685" ht="22.5" customHeight="1"/>
    <row r="1686" ht="22.5" customHeight="1"/>
    <row r="1687" ht="22.5" customHeight="1"/>
    <row r="1688" ht="22.5" customHeight="1"/>
    <row r="1689" ht="22.5" customHeight="1"/>
    <row r="1690" ht="22.5" customHeight="1"/>
    <row r="1691" ht="22.5" customHeight="1"/>
    <row r="1692" ht="22.5" customHeight="1"/>
    <row r="1693" ht="22.5" customHeight="1"/>
    <row r="1694" ht="22.5" customHeight="1"/>
    <row r="1695" ht="22.5" customHeight="1"/>
    <row r="1696" ht="22.5" customHeight="1"/>
    <row r="1697" ht="22.5" customHeight="1"/>
    <row r="1698" ht="22.5" customHeight="1"/>
    <row r="1699" ht="22.5" customHeight="1"/>
    <row r="1700" ht="22.5" customHeight="1"/>
    <row r="1701" ht="22.5" customHeight="1"/>
    <row r="1702" ht="22.5" customHeight="1"/>
    <row r="1703" ht="22.5" customHeight="1"/>
    <row r="1704" ht="22.5" customHeight="1"/>
    <row r="1705" ht="22.5" customHeight="1"/>
    <row r="1706" ht="22.5" customHeight="1"/>
    <row r="1707" ht="22.5" customHeight="1"/>
    <row r="1708" ht="22.5" customHeight="1"/>
    <row r="1709" ht="22.5" customHeight="1"/>
    <row r="1710" ht="22.5" customHeight="1"/>
    <row r="1711" ht="22.5" customHeight="1"/>
    <row r="1712" ht="22.5" customHeight="1"/>
    <row r="1713" ht="22.5" customHeight="1"/>
    <row r="1714" ht="22.5" customHeight="1"/>
    <row r="1715" ht="22.5" customHeight="1"/>
    <row r="1716" ht="22.5" customHeight="1"/>
    <row r="1717" ht="22.5" customHeight="1"/>
    <row r="1718" ht="22.5" customHeight="1"/>
    <row r="1719" ht="22.5" customHeight="1"/>
    <row r="1720" ht="22.5" customHeight="1"/>
    <row r="1721" ht="22.5" customHeight="1"/>
    <row r="1722" ht="22.5" customHeight="1"/>
    <row r="1723" ht="22.5" customHeight="1"/>
    <row r="1724" ht="22.5" customHeight="1"/>
    <row r="1725" ht="22.5" customHeight="1"/>
    <row r="1726" ht="22.5" customHeight="1"/>
    <row r="1727" ht="22.5" customHeight="1"/>
    <row r="1728" ht="22.5" customHeight="1"/>
    <row r="1729" ht="22.5" customHeight="1"/>
    <row r="1730" ht="22.5" customHeight="1"/>
    <row r="1731" ht="22.5" customHeight="1"/>
    <row r="1732" ht="22.5" customHeight="1"/>
    <row r="1733" ht="22.5" customHeight="1"/>
    <row r="1734" ht="22.5" customHeight="1"/>
    <row r="1735" ht="22.5" customHeight="1"/>
    <row r="1736" ht="22.5" customHeight="1"/>
    <row r="1737" ht="22.5" customHeight="1"/>
    <row r="1738" ht="22.5" customHeight="1"/>
    <row r="1739" ht="22.5" customHeight="1"/>
    <row r="1740" ht="22.5" customHeight="1"/>
    <row r="1741" ht="22.5" customHeight="1"/>
    <row r="1742" ht="22.5" customHeight="1"/>
    <row r="1743" ht="22.5" customHeight="1"/>
    <row r="1744" ht="22.5" customHeight="1"/>
    <row r="1745" ht="22.5" customHeight="1"/>
    <row r="1746" ht="22.5" customHeight="1"/>
    <row r="1747" ht="22.5" customHeight="1"/>
    <row r="1748" ht="22.5" customHeight="1"/>
    <row r="1749" ht="22.5" customHeight="1"/>
    <row r="1750" ht="22.5" customHeight="1"/>
    <row r="1751" ht="22.5" customHeight="1"/>
    <row r="1752" ht="22.5" customHeight="1"/>
    <row r="1753" ht="22.5" customHeight="1"/>
    <row r="1754" ht="22.5" customHeight="1"/>
    <row r="1755" ht="22.5" customHeight="1"/>
    <row r="1756" ht="22.5" customHeight="1"/>
    <row r="1757" ht="22.5" customHeight="1"/>
    <row r="1758" ht="22.5" customHeight="1"/>
    <row r="1759" ht="22.5" customHeight="1"/>
    <row r="1760" ht="22.5" customHeight="1"/>
    <row r="1761" ht="22.5" customHeight="1"/>
    <row r="1762" ht="22.5" customHeight="1"/>
    <row r="1763" ht="22.5" customHeight="1"/>
    <row r="1764" ht="22.5" customHeight="1"/>
    <row r="1765" ht="22.5" customHeight="1"/>
    <row r="1766" ht="22.5" customHeight="1"/>
    <row r="1767" ht="22.5" customHeight="1"/>
    <row r="1768" ht="22.5" customHeight="1"/>
  </sheetData>
  <mergeCells count="107">
    <mergeCell ref="C1587:E1587"/>
    <mergeCell ref="C1572:E1572"/>
    <mergeCell ref="C1518:E1518"/>
    <mergeCell ref="C1504:E1504"/>
    <mergeCell ref="C1471:E1471"/>
    <mergeCell ref="C1516:E1516"/>
    <mergeCell ref="C1507:E1507"/>
    <mergeCell ref="C1508:E1508"/>
    <mergeCell ref="C1509:E1509"/>
    <mergeCell ref="C1510:E1510"/>
    <mergeCell ref="C1511:E1511"/>
    <mergeCell ref="C1512:E1512"/>
    <mergeCell ref="C1513:E1513"/>
    <mergeCell ref="C1514:E1514"/>
    <mergeCell ref="C1515:E1515"/>
    <mergeCell ref="C1493:E1493"/>
    <mergeCell ref="C1494:E1494"/>
    <mergeCell ref="C1501:E1501"/>
    <mergeCell ref="C1496:E1496"/>
    <mergeCell ref="C1497:E1497"/>
    <mergeCell ref="C1486:E1486"/>
    <mergeCell ref="C1487:E1487"/>
    <mergeCell ref="C1481:E1481"/>
    <mergeCell ref="C1482:E1482"/>
    <mergeCell ref="C1483:E1483"/>
    <mergeCell ref="C1498:E1498"/>
    <mergeCell ref="C1499:E1499"/>
    <mergeCell ref="C1500:E1500"/>
    <mergeCell ref="C1484:E1484"/>
    <mergeCell ref="C1485:E1485"/>
    <mergeCell ref="C1491:E1491"/>
    <mergeCell ref="C1492:E1492"/>
    <mergeCell ref="C1489:E1489"/>
    <mergeCell ref="C1495:E1495"/>
    <mergeCell ref="C1188:E1188"/>
    <mergeCell ref="C1479:E1479"/>
    <mergeCell ref="C1480:E1480"/>
    <mergeCell ref="C1478:E1478"/>
    <mergeCell ref="C389:D389"/>
    <mergeCell ref="C457:D457"/>
    <mergeCell ref="C718:E718"/>
    <mergeCell ref="C460:D460"/>
    <mergeCell ref="C473:D473"/>
    <mergeCell ref="C459:D459"/>
    <mergeCell ref="C455:D455"/>
    <mergeCell ref="C475:D475"/>
    <mergeCell ref="C408:D408"/>
    <mergeCell ref="C410:D410"/>
    <mergeCell ref="C412:D412"/>
    <mergeCell ref="C413:D413"/>
    <mergeCell ref="C415:D415"/>
    <mergeCell ref="C416:D416"/>
    <mergeCell ref="C417:D417"/>
    <mergeCell ref="C419:D419"/>
    <mergeCell ref="C421:D421"/>
    <mergeCell ref="C423:D423"/>
    <mergeCell ref="C425:D425"/>
    <mergeCell ref="C427:D427"/>
    <mergeCell ref="B1:L1"/>
    <mergeCell ref="F4:H4"/>
    <mergeCell ref="K2:L2"/>
    <mergeCell ref="F6:H6"/>
    <mergeCell ref="K3:L3"/>
    <mergeCell ref="C391:D391"/>
    <mergeCell ref="C11:E11"/>
    <mergeCell ref="C384:D384"/>
    <mergeCell ref="C453:D453"/>
    <mergeCell ref="C385:D385"/>
    <mergeCell ref="C386:D386"/>
    <mergeCell ref="C451:D451"/>
    <mergeCell ref="C390:D390"/>
    <mergeCell ref="C387:D387"/>
    <mergeCell ref="C388:D388"/>
    <mergeCell ref="C398:D398"/>
    <mergeCell ref="C396:D396"/>
    <mergeCell ref="C397:D397"/>
    <mergeCell ref="C399:D399"/>
    <mergeCell ref="C400:D400"/>
    <mergeCell ref="C401:D401"/>
    <mergeCell ref="C403:D403"/>
    <mergeCell ref="C404:D404"/>
    <mergeCell ref="C406:D406"/>
    <mergeCell ref="C428:E428"/>
    <mergeCell ref="C429:E429"/>
    <mergeCell ref="C437:D437"/>
    <mergeCell ref="C438:D438"/>
    <mergeCell ref="C439:D439"/>
    <mergeCell ref="C440:D440"/>
    <mergeCell ref="C441:D441"/>
    <mergeCell ref="C478:D478"/>
    <mergeCell ref="C479:D479"/>
    <mergeCell ref="C480:D480"/>
    <mergeCell ref="C526:E526"/>
    <mergeCell ref="C442:D442"/>
    <mergeCell ref="C449:D449"/>
    <mergeCell ref="C452:D452"/>
    <mergeCell ref="C456:D456"/>
    <mergeCell ref="C461:D461"/>
    <mergeCell ref="C465:D465"/>
    <mergeCell ref="C467:D467"/>
    <mergeCell ref="C472:D472"/>
    <mergeCell ref="C476:D476"/>
    <mergeCell ref="C464:D464"/>
    <mergeCell ref="C466:D466"/>
    <mergeCell ref="C447:D447"/>
    <mergeCell ref="C450:D450"/>
    <mergeCell ref="C482:D482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 alignWithMargins="0">
    <oddHeader>&amp;R&amp;"TH SarabunPSK,Regular"&amp;16แบบ ปร.4 แผ่นที่ &amp;P+2/29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L69"/>
  <sheetViews>
    <sheetView showGridLines="0" workbookViewId="0">
      <selection activeCell="C10" sqref="C10"/>
    </sheetView>
  </sheetViews>
  <sheetFormatPr defaultColWidth="9.33203125" defaultRowHeight="21"/>
  <cols>
    <col min="1" max="1" width="7.6640625" style="64" customWidth="1"/>
    <col min="2" max="2" width="26.1640625" style="64" customWidth="1"/>
    <col min="3" max="3" width="18.83203125" style="64" customWidth="1"/>
    <col min="4" max="4" width="21" style="64" customWidth="1"/>
    <col min="5" max="5" width="14.33203125" style="64" customWidth="1"/>
    <col min="6" max="6" width="20.83203125" style="64" customWidth="1"/>
    <col min="7" max="7" width="18.33203125" style="64" customWidth="1"/>
    <col min="8" max="8" width="1.83203125" style="64" customWidth="1"/>
    <col min="9" max="9" width="26.5" style="64" customWidth="1"/>
    <col min="10" max="10" width="19.83203125" style="64" customWidth="1"/>
    <col min="11" max="11" width="18.6640625" style="64" customWidth="1"/>
    <col min="12" max="12" width="60.5" style="64" bestFit="1" customWidth="1"/>
    <col min="13" max="16384" width="9.33203125" style="64"/>
  </cols>
  <sheetData>
    <row r="1" spans="2:12" ht="27" thickBot="1">
      <c r="I1" s="65"/>
      <c r="J1" s="65"/>
      <c r="K1" s="65" t="s">
        <v>111</v>
      </c>
      <c r="L1" s="66" t="s">
        <v>112</v>
      </c>
    </row>
    <row r="2" spans="2:12" ht="35.25" thickBot="1">
      <c r="B2" s="1113" t="s">
        <v>113</v>
      </c>
      <c r="C2" s="1114"/>
      <c r="D2" s="1114"/>
      <c r="E2" s="1114"/>
      <c r="F2" s="1115" t="s">
        <v>114</v>
      </c>
      <c r="G2" s="1116"/>
      <c r="I2" s="67"/>
      <c r="J2" s="67"/>
      <c r="K2" s="67"/>
      <c r="L2" s="68" t="s">
        <v>115</v>
      </c>
    </row>
    <row r="3" spans="2:12" ht="26.25" customHeight="1">
      <c r="B3" s="69" t="s">
        <v>709</v>
      </c>
      <c r="C3" s="70"/>
      <c r="D3" s="70"/>
      <c r="E3" s="71"/>
      <c r="F3" s="72" t="s">
        <v>116</v>
      </c>
      <c r="G3" s="73">
        <v>0</v>
      </c>
      <c r="I3" s="65"/>
      <c r="J3" s="65"/>
      <c r="K3" s="65"/>
      <c r="L3" s="74" t="s">
        <v>117</v>
      </c>
    </row>
    <row r="4" spans="2:12" ht="27" customHeight="1">
      <c r="B4" s="1117" t="s">
        <v>710</v>
      </c>
      <c r="C4" s="1118"/>
      <c r="D4" s="1118"/>
      <c r="E4" s="75"/>
      <c r="F4" s="72" t="s">
        <v>118</v>
      </c>
      <c r="G4" s="73">
        <v>0</v>
      </c>
      <c r="I4" s="76" t="s">
        <v>119</v>
      </c>
      <c r="J4" s="77"/>
    </row>
    <row r="5" spans="2:12" ht="23.25">
      <c r="B5" s="78" t="s">
        <v>120</v>
      </c>
      <c r="D5" s="230">
        <f>ใบสรุปราคา!H17</f>
        <v>0</v>
      </c>
      <c r="E5" s="75" t="s">
        <v>69</v>
      </c>
      <c r="F5" s="72" t="s">
        <v>66</v>
      </c>
      <c r="G5" s="79">
        <v>0.06</v>
      </c>
      <c r="I5" s="76" t="s">
        <v>121</v>
      </c>
      <c r="J5" s="77"/>
    </row>
    <row r="6" spans="2:12" ht="32.25" customHeight="1">
      <c r="B6" s="80" t="s">
        <v>122</v>
      </c>
      <c r="C6" s="1119" t="s">
        <v>123</v>
      </c>
      <c r="D6" s="1119"/>
      <c r="E6" s="75"/>
      <c r="F6" s="72" t="s">
        <v>124</v>
      </c>
      <c r="G6" s="73">
        <v>7.0000000000000007E-2</v>
      </c>
      <c r="I6" s="76" t="s">
        <v>125</v>
      </c>
      <c r="J6" s="77"/>
    </row>
    <row r="7" spans="2:12" ht="16.5" customHeight="1" thickBot="1">
      <c r="B7" s="81"/>
      <c r="E7" s="75"/>
      <c r="F7" s="82"/>
      <c r="G7" s="83"/>
      <c r="I7" s="76" t="s">
        <v>126</v>
      </c>
      <c r="J7" s="77"/>
    </row>
    <row r="8" spans="2:12" ht="24" thickTop="1">
      <c r="B8" s="84" t="s">
        <v>127</v>
      </c>
      <c r="C8" s="231">
        <v>200000000</v>
      </c>
      <c r="D8" s="85" t="s">
        <v>128</v>
      </c>
      <c r="E8" s="75"/>
      <c r="F8" s="86" t="s">
        <v>68</v>
      </c>
      <c r="G8" s="87" t="s">
        <v>67</v>
      </c>
      <c r="I8" s="76" t="s">
        <v>129</v>
      </c>
      <c r="J8" s="77"/>
    </row>
    <row r="9" spans="2:12" ht="21.75" thickBot="1">
      <c r="B9" s="88" t="s">
        <v>130</v>
      </c>
      <c r="C9" s="232">
        <f>ใบสรุปราคา!H17</f>
        <v>0</v>
      </c>
      <c r="D9" s="64" t="s">
        <v>131</v>
      </c>
      <c r="E9" s="75"/>
      <c r="F9" s="89" t="s">
        <v>132</v>
      </c>
      <c r="G9" s="90"/>
    </row>
    <row r="10" spans="2:12" ht="21.75" thickTop="1">
      <c r="B10" s="91" t="s">
        <v>133</v>
      </c>
      <c r="C10" s="233">
        <v>250000000</v>
      </c>
      <c r="D10" s="92" t="s">
        <v>134</v>
      </c>
      <c r="E10" s="75"/>
      <c r="F10" s="93">
        <v>500000</v>
      </c>
      <c r="G10" s="94">
        <v>1.3073999999999999</v>
      </c>
    </row>
    <row r="11" spans="2:12">
      <c r="B11" s="81"/>
      <c r="E11" s="75"/>
      <c r="F11" s="93">
        <v>1000000</v>
      </c>
      <c r="G11" s="95">
        <v>1.3049999999999999</v>
      </c>
    </row>
    <row r="12" spans="2:12">
      <c r="B12" s="96" t="s">
        <v>135</v>
      </c>
      <c r="C12" s="97">
        <f>VLOOKUP(C8,$F$10:$G$33,2,FALSE)</f>
        <v>1.2022999999999999</v>
      </c>
      <c r="D12" s="64" t="s">
        <v>136</v>
      </c>
      <c r="E12" s="75"/>
      <c r="F12" s="93">
        <v>2000000</v>
      </c>
      <c r="G12" s="98">
        <v>1.3035000000000001</v>
      </c>
    </row>
    <row r="13" spans="2:12" ht="21.75" thickBot="1">
      <c r="B13" s="96" t="s">
        <v>137</v>
      </c>
      <c r="C13" s="97">
        <f>VLOOKUP(C10,$F$10:$G$33,2,FALSE)</f>
        <v>1.2013</v>
      </c>
      <c r="D13" s="64" t="s">
        <v>138</v>
      </c>
      <c r="E13" s="75"/>
      <c r="F13" s="93">
        <v>5000000</v>
      </c>
      <c r="G13" s="98">
        <v>1.3003</v>
      </c>
    </row>
    <row r="14" spans="2:12" ht="27.75" thickTop="1" thickBot="1">
      <c r="B14" s="88" t="s">
        <v>122</v>
      </c>
      <c r="C14" s="99">
        <f>ROUND(C12-(((C12-C13)*(C9-C8))/(C10-C8)),4)</f>
        <v>1.2062999999999999</v>
      </c>
      <c r="D14" s="100" t="s">
        <v>139</v>
      </c>
      <c r="E14" s="75"/>
      <c r="F14" s="93">
        <v>10000000</v>
      </c>
      <c r="G14" s="98">
        <v>1.2943</v>
      </c>
    </row>
    <row r="15" spans="2:12" ht="21.75" thickTop="1">
      <c r="B15" s="81"/>
      <c r="D15" s="100"/>
      <c r="E15" s="75"/>
      <c r="F15" s="93">
        <v>15000000</v>
      </c>
      <c r="G15" s="98">
        <v>1.2594000000000001</v>
      </c>
    </row>
    <row r="16" spans="2:12" ht="23.25">
      <c r="B16" s="96" t="s">
        <v>140</v>
      </c>
      <c r="C16" s="101">
        <f>C9*C14</f>
        <v>0</v>
      </c>
      <c r="E16" s="75"/>
      <c r="F16" s="93">
        <v>20000000</v>
      </c>
      <c r="G16" s="98">
        <v>1.2518</v>
      </c>
    </row>
    <row r="17" spans="2:7" ht="23.25">
      <c r="B17" s="1120" t="s">
        <v>24</v>
      </c>
      <c r="C17" s="1121"/>
      <c r="D17" s="1121"/>
      <c r="E17" s="1122"/>
      <c r="F17" s="93">
        <v>25000000</v>
      </c>
      <c r="G17" s="98">
        <v>1.2248000000000001</v>
      </c>
    </row>
    <row r="18" spans="2:7">
      <c r="B18" s="81"/>
      <c r="E18" s="75"/>
      <c r="F18" s="93">
        <v>30000000</v>
      </c>
      <c r="G18" s="98">
        <v>1.2163999999999999</v>
      </c>
    </row>
    <row r="19" spans="2:7">
      <c r="B19" s="81"/>
      <c r="E19" s="75"/>
      <c r="F19" s="93">
        <v>40000000</v>
      </c>
      <c r="G19" s="98">
        <v>1.2161</v>
      </c>
    </row>
    <row r="20" spans="2:7">
      <c r="B20" s="81"/>
      <c r="C20" s="85" t="s">
        <v>24</v>
      </c>
      <c r="E20" s="75"/>
      <c r="F20" s="93">
        <v>50000000</v>
      </c>
      <c r="G20" s="98">
        <v>1.2159</v>
      </c>
    </row>
    <row r="21" spans="2:7">
      <c r="B21" s="81"/>
      <c r="C21" s="64" t="s">
        <v>24</v>
      </c>
      <c r="E21" s="75"/>
      <c r="F21" s="93">
        <v>60000000</v>
      </c>
      <c r="G21" s="98">
        <v>1.2060999999999999</v>
      </c>
    </row>
    <row r="22" spans="2:7">
      <c r="B22" s="81"/>
      <c r="C22" s="64" t="s">
        <v>24</v>
      </c>
      <c r="E22" s="75"/>
      <c r="F22" s="93">
        <v>70000000</v>
      </c>
      <c r="G22" s="98">
        <v>1.2050000000000001</v>
      </c>
    </row>
    <row r="23" spans="2:7" ht="23.25">
      <c r="B23" s="102"/>
      <c r="C23" s="103" t="s">
        <v>24</v>
      </c>
      <c r="D23" s="100"/>
      <c r="E23" s="75"/>
      <c r="F23" s="93">
        <v>80000000</v>
      </c>
      <c r="G23" s="98">
        <v>1.2050000000000001</v>
      </c>
    </row>
    <row r="24" spans="2:7">
      <c r="B24" s="81"/>
      <c r="C24" s="64" t="s">
        <v>24</v>
      </c>
      <c r="E24" s="75"/>
      <c r="F24" s="93">
        <v>90000000</v>
      </c>
      <c r="G24" s="98">
        <v>1.2049000000000001</v>
      </c>
    </row>
    <row r="25" spans="2:7">
      <c r="B25" s="81"/>
      <c r="E25" s="104"/>
      <c r="F25" s="93">
        <v>100000000</v>
      </c>
      <c r="G25" s="98">
        <v>1.2049000000000001</v>
      </c>
    </row>
    <row r="26" spans="2:7">
      <c r="B26" s="81"/>
      <c r="E26" s="75"/>
      <c r="F26" s="93">
        <v>150000000</v>
      </c>
      <c r="G26" s="98">
        <v>1.2022999999999999</v>
      </c>
    </row>
    <row r="27" spans="2:7" ht="23.25">
      <c r="B27" s="81"/>
      <c r="E27" s="105" t="s">
        <v>24</v>
      </c>
      <c r="F27" s="93">
        <v>200000000</v>
      </c>
      <c r="G27" s="98">
        <v>1.2022999999999999</v>
      </c>
    </row>
    <row r="28" spans="2:7">
      <c r="B28" s="81"/>
      <c r="E28" s="75"/>
      <c r="F28" s="93">
        <v>250000000</v>
      </c>
      <c r="G28" s="98">
        <v>1.2013</v>
      </c>
    </row>
    <row r="29" spans="2:7">
      <c r="B29" s="81"/>
      <c r="E29" s="104"/>
      <c r="F29" s="93">
        <v>300000000</v>
      </c>
      <c r="G29" s="98">
        <v>1.1951000000000001</v>
      </c>
    </row>
    <row r="30" spans="2:7">
      <c r="B30" s="81"/>
      <c r="E30" s="75"/>
      <c r="F30" s="93">
        <v>350000000</v>
      </c>
      <c r="G30" s="98">
        <v>1.1866000000000001</v>
      </c>
    </row>
    <row r="31" spans="2:7">
      <c r="B31" s="81"/>
      <c r="E31" s="104"/>
      <c r="F31" s="93">
        <v>400000000</v>
      </c>
      <c r="G31" s="98">
        <v>1.1858</v>
      </c>
    </row>
    <row r="32" spans="2:7">
      <c r="B32" s="81"/>
      <c r="E32" s="75"/>
      <c r="F32" s="93">
        <v>500000000</v>
      </c>
      <c r="G32" s="98">
        <v>1.1853</v>
      </c>
    </row>
    <row r="33" spans="2:7">
      <c r="B33" s="106"/>
      <c r="C33" s="107"/>
      <c r="D33" s="107"/>
      <c r="E33" s="108"/>
      <c r="F33" s="109">
        <v>500000001</v>
      </c>
      <c r="G33" s="98">
        <v>1.1788000000000001</v>
      </c>
    </row>
    <row r="34" spans="2:7">
      <c r="G34" s="64" t="s">
        <v>24</v>
      </c>
    </row>
    <row r="53" spans="8:10" ht="50.25" customHeight="1"/>
    <row r="54" spans="8:10" ht="50.25" customHeight="1"/>
    <row r="55" spans="8:10" ht="50.25" customHeight="1"/>
    <row r="64" spans="8:10">
      <c r="H64" s="110"/>
      <c r="I64" s="110"/>
      <c r="J64" s="110"/>
    </row>
    <row r="65" spans="8:10">
      <c r="H65" s="110"/>
      <c r="I65" s="110"/>
      <c r="J65" s="110"/>
    </row>
    <row r="66" spans="8:10">
      <c r="H66" s="110"/>
      <c r="I66" s="110"/>
      <c r="J66" s="110"/>
    </row>
    <row r="67" spans="8:10">
      <c r="H67" s="110"/>
      <c r="I67" s="110"/>
      <c r="J67" s="110"/>
    </row>
    <row r="68" spans="8:10">
      <c r="H68" s="110"/>
      <c r="I68" s="110"/>
      <c r="J68" s="110"/>
    </row>
    <row r="69" spans="8:10">
      <c r="H69" s="110"/>
      <c r="I69" s="110"/>
      <c r="J69" s="110"/>
    </row>
  </sheetData>
  <mergeCells count="5">
    <mergeCell ref="B2:E2"/>
    <mergeCell ref="F2:G2"/>
    <mergeCell ref="B4:D4"/>
    <mergeCell ref="C6:D6"/>
    <mergeCell ref="B17:E17"/>
  </mergeCells>
  <phoneticPr fontId="2" type="noConversion"/>
  <pageMargins left="0.43" right="0.16" top="0.6" bottom="0.42" header="0.39" footer="0.11"/>
  <pageSetup paperSize="9" scale="95" orientation="portrait" horizontalDpi="4294967293" verticalDpi="300" r:id="rId1"/>
  <headerFooter alignWithMargins="0">
    <oddHeader>&amp;R&amp;"TH SarabunPSK,ธรรมดา"แบบ ปร.6 (ปร.5ก+ปร.5ข)</oddHeader>
    <oddFooter>&amp;R&amp;"CordiaUPC,ธรรมดา"&amp;12File:&amp;F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workbookViewId="0">
      <selection activeCell="E10" sqref="E10"/>
    </sheetView>
  </sheetViews>
  <sheetFormatPr defaultRowHeight="21.75"/>
  <cols>
    <col min="1" max="1" width="2.6640625" style="373" customWidth="1"/>
    <col min="2" max="2" width="19.5" style="373" customWidth="1"/>
    <col min="3" max="3" width="17.83203125" style="373" customWidth="1"/>
    <col min="4" max="8" width="17.5" style="373" customWidth="1"/>
    <col min="9" max="9" width="18.33203125" style="374" customWidth="1"/>
    <col min="10" max="256" width="9.33203125" style="374"/>
    <col min="257" max="257" width="2.6640625" style="374" customWidth="1"/>
    <col min="258" max="258" width="19.5" style="374" customWidth="1"/>
    <col min="259" max="259" width="17.83203125" style="374" customWidth="1"/>
    <col min="260" max="264" width="17.5" style="374" customWidth="1"/>
    <col min="265" max="265" width="18.33203125" style="374" customWidth="1"/>
    <col min="266" max="512" width="9.33203125" style="374"/>
    <col min="513" max="513" width="2.6640625" style="374" customWidth="1"/>
    <col min="514" max="514" width="19.5" style="374" customWidth="1"/>
    <col min="515" max="515" width="17.83203125" style="374" customWidth="1"/>
    <col min="516" max="520" width="17.5" style="374" customWidth="1"/>
    <col min="521" max="521" width="18.33203125" style="374" customWidth="1"/>
    <col min="522" max="768" width="9.33203125" style="374"/>
    <col min="769" max="769" width="2.6640625" style="374" customWidth="1"/>
    <col min="770" max="770" width="19.5" style="374" customWidth="1"/>
    <col min="771" max="771" width="17.83203125" style="374" customWidth="1"/>
    <col min="772" max="776" width="17.5" style="374" customWidth="1"/>
    <col min="777" max="777" width="18.33203125" style="374" customWidth="1"/>
    <col min="778" max="1024" width="9.33203125" style="374"/>
    <col min="1025" max="1025" width="2.6640625" style="374" customWidth="1"/>
    <col min="1026" max="1026" width="19.5" style="374" customWidth="1"/>
    <col min="1027" max="1027" width="17.83203125" style="374" customWidth="1"/>
    <col min="1028" max="1032" width="17.5" style="374" customWidth="1"/>
    <col min="1033" max="1033" width="18.33203125" style="374" customWidth="1"/>
    <col min="1034" max="1280" width="9.33203125" style="374"/>
    <col min="1281" max="1281" width="2.6640625" style="374" customWidth="1"/>
    <col min="1282" max="1282" width="19.5" style="374" customWidth="1"/>
    <col min="1283" max="1283" width="17.83203125" style="374" customWidth="1"/>
    <col min="1284" max="1288" width="17.5" style="374" customWidth="1"/>
    <col min="1289" max="1289" width="18.33203125" style="374" customWidth="1"/>
    <col min="1290" max="1536" width="9.33203125" style="374"/>
    <col min="1537" max="1537" width="2.6640625" style="374" customWidth="1"/>
    <col min="1538" max="1538" width="19.5" style="374" customWidth="1"/>
    <col min="1539" max="1539" width="17.83203125" style="374" customWidth="1"/>
    <col min="1540" max="1544" width="17.5" style="374" customWidth="1"/>
    <col min="1545" max="1545" width="18.33203125" style="374" customWidth="1"/>
    <col min="1546" max="1792" width="9.33203125" style="374"/>
    <col min="1793" max="1793" width="2.6640625" style="374" customWidth="1"/>
    <col min="1794" max="1794" width="19.5" style="374" customWidth="1"/>
    <col min="1795" max="1795" width="17.83203125" style="374" customWidth="1"/>
    <col min="1796" max="1800" width="17.5" style="374" customWidth="1"/>
    <col min="1801" max="1801" width="18.33203125" style="374" customWidth="1"/>
    <col min="1802" max="2048" width="9.33203125" style="374"/>
    <col min="2049" max="2049" width="2.6640625" style="374" customWidth="1"/>
    <col min="2050" max="2050" width="19.5" style="374" customWidth="1"/>
    <col min="2051" max="2051" width="17.83203125" style="374" customWidth="1"/>
    <col min="2052" max="2056" width="17.5" style="374" customWidth="1"/>
    <col min="2057" max="2057" width="18.33203125" style="374" customWidth="1"/>
    <col min="2058" max="2304" width="9.33203125" style="374"/>
    <col min="2305" max="2305" width="2.6640625" style="374" customWidth="1"/>
    <col min="2306" max="2306" width="19.5" style="374" customWidth="1"/>
    <col min="2307" max="2307" width="17.83203125" style="374" customWidth="1"/>
    <col min="2308" max="2312" width="17.5" style="374" customWidth="1"/>
    <col min="2313" max="2313" width="18.33203125" style="374" customWidth="1"/>
    <col min="2314" max="2560" width="9.33203125" style="374"/>
    <col min="2561" max="2561" width="2.6640625" style="374" customWidth="1"/>
    <col min="2562" max="2562" width="19.5" style="374" customWidth="1"/>
    <col min="2563" max="2563" width="17.83203125" style="374" customWidth="1"/>
    <col min="2564" max="2568" width="17.5" style="374" customWidth="1"/>
    <col min="2569" max="2569" width="18.33203125" style="374" customWidth="1"/>
    <col min="2570" max="2816" width="9.33203125" style="374"/>
    <col min="2817" max="2817" width="2.6640625" style="374" customWidth="1"/>
    <col min="2818" max="2818" width="19.5" style="374" customWidth="1"/>
    <col min="2819" max="2819" width="17.83203125" style="374" customWidth="1"/>
    <col min="2820" max="2824" width="17.5" style="374" customWidth="1"/>
    <col min="2825" max="2825" width="18.33203125" style="374" customWidth="1"/>
    <col min="2826" max="3072" width="9.33203125" style="374"/>
    <col min="3073" max="3073" width="2.6640625" style="374" customWidth="1"/>
    <col min="3074" max="3074" width="19.5" style="374" customWidth="1"/>
    <col min="3075" max="3075" width="17.83203125" style="374" customWidth="1"/>
    <col min="3076" max="3080" width="17.5" style="374" customWidth="1"/>
    <col min="3081" max="3081" width="18.33203125" style="374" customWidth="1"/>
    <col min="3082" max="3328" width="9.33203125" style="374"/>
    <col min="3329" max="3329" width="2.6640625" style="374" customWidth="1"/>
    <col min="3330" max="3330" width="19.5" style="374" customWidth="1"/>
    <col min="3331" max="3331" width="17.83203125" style="374" customWidth="1"/>
    <col min="3332" max="3336" width="17.5" style="374" customWidth="1"/>
    <col min="3337" max="3337" width="18.33203125" style="374" customWidth="1"/>
    <col min="3338" max="3584" width="9.33203125" style="374"/>
    <col min="3585" max="3585" width="2.6640625" style="374" customWidth="1"/>
    <col min="3586" max="3586" width="19.5" style="374" customWidth="1"/>
    <col min="3587" max="3587" width="17.83203125" style="374" customWidth="1"/>
    <col min="3588" max="3592" width="17.5" style="374" customWidth="1"/>
    <col min="3593" max="3593" width="18.33203125" style="374" customWidth="1"/>
    <col min="3594" max="3840" width="9.33203125" style="374"/>
    <col min="3841" max="3841" width="2.6640625" style="374" customWidth="1"/>
    <col min="3842" max="3842" width="19.5" style="374" customWidth="1"/>
    <col min="3843" max="3843" width="17.83203125" style="374" customWidth="1"/>
    <col min="3844" max="3848" width="17.5" style="374" customWidth="1"/>
    <col min="3849" max="3849" width="18.33203125" style="374" customWidth="1"/>
    <col min="3850" max="4096" width="9.33203125" style="374"/>
    <col min="4097" max="4097" width="2.6640625" style="374" customWidth="1"/>
    <col min="4098" max="4098" width="19.5" style="374" customWidth="1"/>
    <col min="4099" max="4099" width="17.83203125" style="374" customWidth="1"/>
    <col min="4100" max="4104" width="17.5" style="374" customWidth="1"/>
    <col min="4105" max="4105" width="18.33203125" style="374" customWidth="1"/>
    <col min="4106" max="4352" width="9.33203125" style="374"/>
    <col min="4353" max="4353" width="2.6640625" style="374" customWidth="1"/>
    <col min="4354" max="4354" width="19.5" style="374" customWidth="1"/>
    <col min="4355" max="4355" width="17.83203125" style="374" customWidth="1"/>
    <col min="4356" max="4360" width="17.5" style="374" customWidth="1"/>
    <col min="4361" max="4361" width="18.33203125" style="374" customWidth="1"/>
    <col min="4362" max="4608" width="9.33203125" style="374"/>
    <col min="4609" max="4609" width="2.6640625" style="374" customWidth="1"/>
    <col min="4610" max="4610" width="19.5" style="374" customWidth="1"/>
    <col min="4611" max="4611" width="17.83203125" style="374" customWidth="1"/>
    <col min="4612" max="4616" width="17.5" style="374" customWidth="1"/>
    <col min="4617" max="4617" width="18.33203125" style="374" customWidth="1"/>
    <col min="4618" max="4864" width="9.33203125" style="374"/>
    <col min="4865" max="4865" width="2.6640625" style="374" customWidth="1"/>
    <col min="4866" max="4866" width="19.5" style="374" customWidth="1"/>
    <col min="4867" max="4867" width="17.83203125" style="374" customWidth="1"/>
    <col min="4868" max="4872" width="17.5" style="374" customWidth="1"/>
    <col min="4873" max="4873" width="18.33203125" style="374" customWidth="1"/>
    <col min="4874" max="5120" width="9.33203125" style="374"/>
    <col min="5121" max="5121" width="2.6640625" style="374" customWidth="1"/>
    <col min="5122" max="5122" width="19.5" style="374" customWidth="1"/>
    <col min="5123" max="5123" width="17.83203125" style="374" customWidth="1"/>
    <col min="5124" max="5128" width="17.5" style="374" customWidth="1"/>
    <col min="5129" max="5129" width="18.33203125" style="374" customWidth="1"/>
    <col min="5130" max="5376" width="9.33203125" style="374"/>
    <col min="5377" max="5377" width="2.6640625" style="374" customWidth="1"/>
    <col min="5378" max="5378" width="19.5" style="374" customWidth="1"/>
    <col min="5379" max="5379" width="17.83203125" style="374" customWidth="1"/>
    <col min="5380" max="5384" width="17.5" style="374" customWidth="1"/>
    <col min="5385" max="5385" width="18.33203125" style="374" customWidth="1"/>
    <col min="5386" max="5632" width="9.33203125" style="374"/>
    <col min="5633" max="5633" width="2.6640625" style="374" customWidth="1"/>
    <col min="5634" max="5634" width="19.5" style="374" customWidth="1"/>
    <col min="5635" max="5635" width="17.83203125" style="374" customWidth="1"/>
    <col min="5636" max="5640" width="17.5" style="374" customWidth="1"/>
    <col min="5641" max="5641" width="18.33203125" style="374" customWidth="1"/>
    <col min="5642" max="5888" width="9.33203125" style="374"/>
    <col min="5889" max="5889" width="2.6640625" style="374" customWidth="1"/>
    <col min="5890" max="5890" width="19.5" style="374" customWidth="1"/>
    <col min="5891" max="5891" width="17.83203125" style="374" customWidth="1"/>
    <col min="5892" max="5896" width="17.5" style="374" customWidth="1"/>
    <col min="5897" max="5897" width="18.33203125" style="374" customWidth="1"/>
    <col min="5898" max="6144" width="9.33203125" style="374"/>
    <col min="6145" max="6145" width="2.6640625" style="374" customWidth="1"/>
    <col min="6146" max="6146" width="19.5" style="374" customWidth="1"/>
    <col min="6147" max="6147" width="17.83203125" style="374" customWidth="1"/>
    <col min="6148" max="6152" width="17.5" style="374" customWidth="1"/>
    <col min="6153" max="6153" width="18.33203125" style="374" customWidth="1"/>
    <col min="6154" max="6400" width="9.33203125" style="374"/>
    <col min="6401" max="6401" width="2.6640625" style="374" customWidth="1"/>
    <col min="6402" max="6402" width="19.5" style="374" customWidth="1"/>
    <col min="6403" max="6403" width="17.83203125" style="374" customWidth="1"/>
    <col min="6404" max="6408" width="17.5" style="374" customWidth="1"/>
    <col min="6409" max="6409" width="18.33203125" style="374" customWidth="1"/>
    <col min="6410" max="6656" width="9.33203125" style="374"/>
    <col min="6657" max="6657" width="2.6640625" style="374" customWidth="1"/>
    <col min="6658" max="6658" width="19.5" style="374" customWidth="1"/>
    <col min="6659" max="6659" width="17.83203125" style="374" customWidth="1"/>
    <col min="6660" max="6664" width="17.5" style="374" customWidth="1"/>
    <col min="6665" max="6665" width="18.33203125" style="374" customWidth="1"/>
    <col min="6666" max="6912" width="9.33203125" style="374"/>
    <col min="6913" max="6913" width="2.6640625" style="374" customWidth="1"/>
    <col min="6914" max="6914" width="19.5" style="374" customWidth="1"/>
    <col min="6915" max="6915" width="17.83203125" style="374" customWidth="1"/>
    <col min="6916" max="6920" width="17.5" style="374" customWidth="1"/>
    <col min="6921" max="6921" width="18.33203125" style="374" customWidth="1"/>
    <col min="6922" max="7168" width="9.33203125" style="374"/>
    <col min="7169" max="7169" width="2.6640625" style="374" customWidth="1"/>
    <col min="7170" max="7170" width="19.5" style="374" customWidth="1"/>
    <col min="7171" max="7171" width="17.83203125" style="374" customWidth="1"/>
    <col min="7172" max="7176" width="17.5" style="374" customWidth="1"/>
    <col min="7177" max="7177" width="18.33203125" style="374" customWidth="1"/>
    <col min="7178" max="7424" width="9.33203125" style="374"/>
    <col min="7425" max="7425" width="2.6640625" style="374" customWidth="1"/>
    <col min="7426" max="7426" width="19.5" style="374" customWidth="1"/>
    <col min="7427" max="7427" width="17.83203125" style="374" customWidth="1"/>
    <col min="7428" max="7432" width="17.5" style="374" customWidth="1"/>
    <col min="7433" max="7433" width="18.33203125" style="374" customWidth="1"/>
    <col min="7434" max="7680" width="9.33203125" style="374"/>
    <col min="7681" max="7681" width="2.6640625" style="374" customWidth="1"/>
    <col min="7682" max="7682" width="19.5" style="374" customWidth="1"/>
    <col min="7683" max="7683" width="17.83203125" style="374" customWidth="1"/>
    <col min="7684" max="7688" width="17.5" style="374" customWidth="1"/>
    <col min="7689" max="7689" width="18.33203125" style="374" customWidth="1"/>
    <col min="7690" max="7936" width="9.33203125" style="374"/>
    <col min="7937" max="7937" width="2.6640625" style="374" customWidth="1"/>
    <col min="7938" max="7938" width="19.5" style="374" customWidth="1"/>
    <col min="7939" max="7939" width="17.83203125" style="374" customWidth="1"/>
    <col min="7940" max="7944" width="17.5" style="374" customWidth="1"/>
    <col min="7945" max="7945" width="18.33203125" style="374" customWidth="1"/>
    <col min="7946" max="8192" width="9.33203125" style="374"/>
    <col min="8193" max="8193" width="2.6640625" style="374" customWidth="1"/>
    <col min="8194" max="8194" width="19.5" style="374" customWidth="1"/>
    <col min="8195" max="8195" width="17.83203125" style="374" customWidth="1"/>
    <col min="8196" max="8200" width="17.5" style="374" customWidth="1"/>
    <col min="8201" max="8201" width="18.33203125" style="374" customWidth="1"/>
    <col min="8202" max="8448" width="9.33203125" style="374"/>
    <col min="8449" max="8449" width="2.6640625" style="374" customWidth="1"/>
    <col min="8450" max="8450" width="19.5" style="374" customWidth="1"/>
    <col min="8451" max="8451" width="17.83203125" style="374" customWidth="1"/>
    <col min="8452" max="8456" width="17.5" style="374" customWidth="1"/>
    <col min="8457" max="8457" width="18.33203125" style="374" customWidth="1"/>
    <col min="8458" max="8704" width="9.33203125" style="374"/>
    <col min="8705" max="8705" width="2.6640625" style="374" customWidth="1"/>
    <col min="8706" max="8706" width="19.5" style="374" customWidth="1"/>
    <col min="8707" max="8707" width="17.83203125" style="374" customWidth="1"/>
    <col min="8708" max="8712" width="17.5" style="374" customWidth="1"/>
    <col min="8713" max="8713" width="18.33203125" style="374" customWidth="1"/>
    <col min="8714" max="8960" width="9.33203125" style="374"/>
    <col min="8961" max="8961" width="2.6640625" style="374" customWidth="1"/>
    <col min="8962" max="8962" width="19.5" style="374" customWidth="1"/>
    <col min="8963" max="8963" width="17.83203125" style="374" customWidth="1"/>
    <col min="8964" max="8968" width="17.5" style="374" customWidth="1"/>
    <col min="8969" max="8969" width="18.33203125" style="374" customWidth="1"/>
    <col min="8970" max="9216" width="9.33203125" style="374"/>
    <col min="9217" max="9217" width="2.6640625" style="374" customWidth="1"/>
    <col min="9218" max="9218" width="19.5" style="374" customWidth="1"/>
    <col min="9219" max="9219" width="17.83203125" style="374" customWidth="1"/>
    <col min="9220" max="9224" width="17.5" style="374" customWidth="1"/>
    <col min="9225" max="9225" width="18.33203125" style="374" customWidth="1"/>
    <col min="9226" max="9472" width="9.33203125" style="374"/>
    <col min="9473" max="9473" width="2.6640625" style="374" customWidth="1"/>
    <col min="9474" max="9474" width="19.5" style="374" customWidth="1"/>
    <col min="9475" max="9475" width="17.83203125" style="374" customWidth="1"/>
    <col min="9476" max="9480" width="17.5" style="374" customWidth="1"/>
    <col min="9481" max="9481" width="18.33203125" style="374" customWidth="1"/>
    <col min="9482" max="9728" width="9.33203125" style="374"/>
    <col min="9729" max="9729" width="2.6640625" style="374" customWidth="1"/>
    <col min="9730" max="9730" width="19.5" style="374" customWidth="1"/>
    <col min="9731" max="9731" width="17.83203125" style="374" customWidth="1"/>
    <col min="9732" max="9736" width="17.5" style="374" customWidth="1"/>
    <col min="9737" max="9737" width="18.33203125" style="374" customWidth="1"/>
    <col min="9738" max="9984" width="9.33203125" style="374"/>
    <col min="9985" max="9985" width="2.6640625" style="374" customWidth="1"/>
    <col min="9986" max="9986" width="19.5" style="374" customWidth="1"/>
    <col min="9987" max="9987" width="17.83203125" style="374" customWidth="1"/>
    <col min="9988" max="9992" width="17.5" style="374" customWidth="1"/>
    <col min="9993" max="9993" width="18.33203125" style="374" customWidth="1"/>
    <col min="9994" max="10240" width="9.33203125" style="374"/>
    <col min="10241" max="10241" width="2.6640625" style="374" customWidth="1"/>
    <col min="10242" max="10242" width="19.5" style="374" customWidth="1"/>
    <col min="10243" max="10243" width="17.83203125" style="374" customWidth="1"/>
    <col min="10244" max="10248" width="17.5" style="374" customWidth="1"/>
    <col min="10249" max="10249" width="18.33203125" style="374" customWidth="1"/>
    <col min="10250" max="10496" width="9.33203125" style="374"/>
    <col min="10497" max="10497" width="2.6640625" style="374" customWidth="1"/>
    <col min="10498" max="10498" width="19.5" style="374" customWidth="1"/>
    <col min="10499" max="10499" width="17.83203125" style="374" customWidth="1"/>
    <col min="10500" max="10504" width="17.5" style="374" customWidth="1"/>
    <col min="10505" max="10505" width="18.33203125" style="374" customWidth="1"/>
    <col min="10506" max="10752" width="9.33203125" style="374"/>
    <col min="10753" max="10753" width="2.6640625" style="374" customWidth="1"/>
    <col min="10754" max="10754" width="19.5" style="374" customWidth="1"/>
    <col min="10755" max="10755" width="17.83203125" style="374" customWidth="1"/>
    <col min="10756" max="10760" width="17.5" style="374" customWidth="1"/>
    <col min="10761" max="10761" width="18.33203125" style="374" customWidth="1"/>
    <col min="10762" max="11008" width="9.33203125" style="374"/>
    <col min="11009" max="11009" width="2.6640625" style="374" customWidth="1"/>
    <col min="11010" max="11010" width="19.5" style="374" customWidth="1"/>
    <col min="11011" max="11011" width="17.83203125" style="374" customWidth="1"/>
    <col min="11012" max="11016" width="17.5" style="374" customWidth="1"/>
    <col min="11017" max="11017" width="18.33203125" style="374" customWidth="1"/>
    <col min="11018" max="11264" width="9.33203125" style="374"/>
    <col min="11265" max="11265" width="2.6640625" style="374" customWidth="1"/>
    <col min="11266" max="11266" width="19.5" style="374" customWidth="1"/>
    <col min="11267" max="11267" width="17.83203125" style="374" customWidth="1"/>
    <col min="11268" max="11272" width="17.5" style="374" customWidth="1"/>
    <col min="11273" max="11273" width="18.33203125" style="374" customWidth="1"/>
    <col min="11274" max="11520" width="9.33203125" style="374"/>
    <col min="11521" max="11521" width="2.6640625" style="374" customWidth="1"/>
    <col min="11522" max="11522" width="19.5" style="374" customWidth="1"/>
    <col min="11523" max="11523" width="17.83203125" style="374" customWidth="1"/>
    <col min="11524" max="11528" width="17.5" style="374" customWidth="1"/>
    <col min="11529" max="11529" width="18.33203125" style="374" customWidth="1"/>
    <col min="11530" max="11776" width="9.33203125" style="374"/>
    <col min="11777" max="11777" width="2.6640625" style="374" customWidth="1"/>
    <col min="11778" max="11778" width="19.5" style="374" customWidth="1"/>
    <col min="11779" max="11779" width="17.83203125" style="374" customWidth="1"/>
    <col min="11780" max="11784" width="17.5" style="374" customWidth="1"/>
    <col min="11785" max="11785" width="18.33203125" style="374" customWidth="1"/>
    <col min="11786" max="12032" width="9.33203125" style="374"/>
    <col min="12033" max="12033" width="2.6640625" style="374" customWidth="1"/>
    <col min="12034" max="12034" width="19.5" style="374" customWidth="1"/>
    <col min="12035" max="12035" width="17.83203125" style="374" customWidth="1"/>
    <col min="12036" max="12040" width="17.5" style="374" customWidth="1"/>
    <col min="12041" max="12041" width="18.33203125" style="374" customWidth="1"/>
    <col min="12042" max="12288" width="9.33203125" style="374"/>
    <col min="12289" max="12289" width="2.6640625" style="374" customWidth="1"/>
    <col min="12290" max="12290" width="19.5" style="374" customWidth="1"/>
    <col min="12291" max="12291" width="17.83203125" style="374" customWidth="1"/>
    <col min="12292" max="12296" width="17.5" style="374" customWidth="1"/>
    <col min="12297" max="12297" width="18.33203125" style="374" customWidth="1"/>
    <col min="12298" max="12544" width="9.33203125" style="374"/>
    <col min="12545" max="12545" width="2.6640625" style="374" customWidth="1"/>
    <col min="12546" max="12546" width="19.5" style="374" customWidth="1"/>
    <col min="12547" max="12547" width="17.83203125" style="374" customWidth="1"/>
    <col min="12548" max="12552" width="17.5" style="374" customWidth="1"/>
    <col min="12553" max="12553" width="18.33203125" style="374" customWidth="1"/>
    <col min="12554" max="12800" width="9.33203125" style="374"/>
    <col min="12801" max="12801" width="2.6640625" style="374" customWidth="1"/>
    <col min="12802" max="12802" width="19.5" style="374" customWidth="1"/>
    <col min="12803" max="12803" width="17.83203125" style="374" customWidth="1"/>
    <col min="12804" max="12808" width="17.5" style="374" customWidth="1"/>
    <col min="12809" max="12809" width="18.33203125" style="374" customWidth="1"/>
    <col min="12810" max="13056" width="9.33203125" style="374"/>
    <col min="13057" max="13057" width="2.6640625" style="374" customWidth="1"/>
    <col min="13058" max="13058" width="19.5" style="374" customWidth="1"/>
    <col min="13059" max="13059" width="17.83203125" style="374" customWidth="1"/>
    <col min="13060" max="13064" width="17.5" style="374" customWidth="1"/>
    <col min="13065" max="13065" width="18.33203125" style="374" customWidth="1"/>
    <col min="13066" max="13312" width="9.33203125" style="374"/>
    <col min="13313" max="13313" width="2.6640625" style="374" customWidth="1"/>
    <col min="13314" max="13314" width="19.5" style="374" customWidth="1"/>
    <col min="13315" max="13315" width="17.83203125" style="374" customWidth="1"/>
    <col min="13316" max="13320" width="17.5" style="374" customWidth="1"/>
    <col min="13321" max="13321" width="18.33203125" style="374" customWidth="1"/>
    <col min="13322" max="13568" width="9.33203125" style="374"/>
    <col min="13569" max="13569" width="2.6640625" style="374" customWidth="1"/>
    <col min="13570" max="13570" width="19.5" style="374" customWidth="1"/>
    <col min="13571" max="13571" width="17.83203125" style="374" customWidth="1"/>
    <col min="13572" max="13576" width="17.5" style="374" customWidth="1"/>
    <col min="13577" max="13577" width="18.33203125" style="374" customWidth="1"/>
    <col min="13578" max="13824" width="9.33203125" style="374"/>
    <col min="13825" max="13825" width="2.6640625" style="374" customWidth="1"/>
    <col min="13826" max="13826" width="19.5" style="374" customWidth="1"/>
    <col min="13827" max="13827" width="17.83203125" style="374" customWidth="1"/>
    <col min="13828" max="13832" width="17.5" style="374" customWidth="1"/>
    <col min="13833" max="13833" width="18.33203125" style="374" customWidth="1"/>
    <col min="13834" max="14080" width="9.33203125" style="374"/>
    <col min="14081" max="14081" width="2.6640625" style="374" customWidth="1"/>
    <col min="14082" max="14082" width="19.5" style="374" customWidth="1"/>
    <col min="14083" max="14083" width="17.83203125" style="374" customWidth="1"/>
    <col min="14084" max="14088" width="17.5" style="374" customWidth="1"/>
    <col min="14089" max="14089" width="18.33203125" style="374" customWidth="1"/>
    <col min="14090" max="14336" width="9.33203125" style="374"/>
    <col min="14337" max="14337" width="2.6640625" style="374" customWidth="1"/>
    <col min="14338" max="14338" width="19.5" style="374" customWidth="1"/>
    <col min="14339" max="14339" width="17.83203125" style="374" customWidth="1"/>
    <col min="14340" max="14344" width="17.5" style="374" customWidth="1"/>
    <col min="14345" max="14345" width="18.33203125" style="374" customWidth="1"/>
    <col min="14346" max="14592" width="9.33203125" style="374"/>
    <col min="14593" max="14593" width="2.6640625" style="374" customWidth="1"/>
    <col min="14594" max="14594" width="19.5" style="374" customWidth="1"/>
    <col min="14595" max="14595" width="17.83203125" style="374" customWidth="1"/>
    <col min="14596" max="14600" width="17.5" style="374" customWidth="1"/>
    <col min="14601" max="14601" width="18.33203125" style="374" customWidth="1"/>
    <col min="14602" max="14848" width="9.33203125" style="374"/>
    <col min="14849" max="14849" width="2.6640625" style="374" customWidth="1"/>
    <col min="14850" max="14850" width="19.5" style="374" customWidth="1"/>
    <col min="14851" max="14851" width="17.83203125" style="374" customWidth="1"/>
    <col min="14852" max="14856" width="17.5" style="374" customWidth="1"/>
    <col min="14857" max="14857" width="18.33203125" style="374" customWidth="1"/>
    <col min="14858" max="15104" width="9.33203125" style="374"/>
    <col min="15105" max="15105" width="2.6640625" style="374" customWidth="1"/>
    <col min="15106" max="15106" width="19.5" style="374" customWidth="1"/>
    <col min="15107" max="15107" width="17.83203125" style="374" customWidth="1"/>
    <col min="15108" max="15112" width="17.5" style="374" customWidth="1"/>
    <col min="15113" max="15113" width="18.33203125" style="374" customWidth="1"/>
    <col min="15114" max="15360" width="9.33203125" style="374"/>
    <col min="15361" max="15361" width="2.6640625" style="374" customWidth="1"/>
    <col min="15362" max="15362" width="19.5" style="374" customWidth="1"/>
    <col min="15363" max="15363" width="17.83203125" style="374" customWidth="1"/>
    <col min="15364" max="15368" width="17.5" style="374" customWidth="1"/>
    <col min="15369" max="15369" width="18.33203125" style="374" customWidth="1"/>
    <col min="15370" max="15616" width="9.33203125" style="374"/>
    <col min="15617" max="15617" width="2.6640625" style="374" customWidth="1"/>
    <col min="15618" max="15618" width="19.5" style="374" customWidth="1"/>
    <col min="15619" max="15619" width="17.83203125" style="374" customWidth="1"/>
    <col min="15620" max="15624" width="17.5" style="374" customWidth="1"/>
    <col min="15625" max="15625" width="18.33203125" style="374" customWidth="1"/>
    <col min="15626" max="15872" width="9.33203125" style="374"/>
    <col min="15873" max="15873" width="2.6640625" style="374" customWidth="1"/>
    <col min="15874" max="15874" width="19.5" style="374" customWidth="1"/>
    <col min="15875" max="15875" width="17.83203125" style="374" customWidth="1"/>
    <col min="15876" max="15880" width="17.5" style="374" customWidth="1"/>
    <col min="15881" max="15881" width="18.33203125" style="374" customWidth="1"/>
    <col min="15882" max="16128" width="9.33203125" style="374"/>
    <col min="16129" max="16129" width="2.6640625" style="374" customWidth="1"/>
    <col min="16130" max="16130" width="19.5" style="374" customWidth="1"/>
    <col min="16131" max="16131" width="17.83203125" style="374" customWidth="1"/>
    <col min="16132" max="16136" width="17.5" style="374" customWidth="1"/>
    <col min="16137" max="16137" width="18.33203125" style="374" customWidth="1"/>
    <col min="16138" max="16384" width="9.33203125" style="374"/>
  </cols>
  <sheetData>
    <row r="1" spans="2:8" ht="22.5" thickBot="1">
      <c r="B1" s="1126"/>
      <c r="C1" s="1126"/>
    </row>
    <row r="2" spans="2:8" ht="22.5" thickBot="1">
      <c r="B2" s="1127" t="s">
        <v>114</v>
      </c>
      <c r="C2" s="1128"/>
      <c r="D2" s="1129" t="s">
        <v>113</v>
      </c>
      <c r="E2" s="1130"/>
      <c r="F2" s="1130"/>
      <c r="G2" s="1130"/>
      <c r="H2" s="1131"/>
    </row>
    <row r="3" spans="2:8">
      <c r="B3" s="375" t="s">
        <v>116</v>
      </c>
      <c r="C3" s="376">
        <v>0</v>
      </c>
      <c r="D3" s="377" t="s">
        <v>1326</v>
      </c>
      <c r="H3" s="378"/>
    </row>
    <row r="4" spans="2:8">
      <c r="B4" s="375" t="s">
        <v>118</v>
      </c>
      <c r="C4" s="376">
        <v>0</v>
      </c>
      <c r="D4" s="1132"/>
      <c r="E4" s="1133"/>
      <c r="F4" s="1133"/>
      <c r="H4" s="379"/>
    </row>
    <row r="5" spans="2:8">
      <c r="B5" s="375" t="s">
        <v>66</v>
      </c>
      <c r="C5" s="380">
        <v>0.06</v>
      </c>
      <c r="H5" s="379"/>
    </row>
    <row r="6" spans="2:8">
      <c r="B6" s="375" t="s">
        <v>124</v>
      </c>
      <c r="C6" s="376">
        <v>7.0000000000000007E-2</v>
      </c>
      <c r="D6" s="381" t="s">
        <v>122</v>
      </c>
      <c r="E6" s="1134" t="s">
        <v>1327</v>
      </c>
      <c r="F6" s="1134"/>
      <c r="H6" s="379"/>
    </row>
    <row r="7" spans="2:8" ht="22.5" thickBot="1">
      <c r="B7" s="382"/>
      <c r="C7" s="383"/>
      <c r="H7" s="379"/>
    </row>
    <row r="8" spans="2:8" ht="23.25" thickTop="1" thickBot="1">
      <c r="B8" s="384" t="s">
        <v>68</v>
      </c>
      <c r="C8" s="385" t="s">
        <v>67</v>
      </c>
      <c r="D8" s="386" t="s">
        <v>127</v>
      </c>
      <c r="E8" s="387">
        <f>IF(E9&lt;499999,500000,VLOOKUP(E9,B10:B33,1,TRUE))</f>
        <v>500000</v>
      </c>
      <c r="F8" s="388" t="s">
        <v>128</v>
      </c>
      <c r="H8" s="379"/>
    </row>
    <row r="9" spans="2:8" ht="23.25" thickTop="1" thickBot="1">
      <c r="B9" s="389" t="s">
        <v>132</v>
      </c>
      <c r="C9" s="390"/>
      <c r="D9" s="391" t="s">
        <v>130</v>
      </c>
      <c r="E9" s="392">
        <f>ใบสรุปราคา!H17</f>
        <v>0</v>
      </c>
      <c r="F9" s="373" t="s">
        <v>1328</v>
      </c>
      <c r="H9" s="379"/>
    </row>
    <row r="10" spans="2:8" ht="22.5" thickTop="1">
      <c r="B10" s="393">
        <v>500000</v>
      </c>
      <c r="C10" s="394">
        <v>1.3073999999999999</v>
      </c>
      <c r="D10" s="395" t="s">
        <v>133</v>
      </c>
      <c r="E10" s="396">
        <f>IF(E9&gt;500000001,500000001,INDEX(B10:B33,MATCH(E8,B10:B33,0)+1,1))</f>
        <v>1000000</v>
      </c>
      <c r="F10" s="397" t="s">
        <v>134</v>
      </c>
      <c r="H10" s="379"/>
    </row>
    <row r="11" spans="2:8">
      <c r="B11" s="393">
        <v>1000000</v>
      </c>
      <c r="C11" s="398">
        <v>1.3049999999999999</v>
      </c>
      <c r="H11" s="379"/>
    </row>
    <row r="12" spans="2:8">
      <c r="B12" s="393">
        <v>2000000</v>
      </c>
      <c r="C12" s="399">
        <v>1.3035000000000001</v>
      </c>
      <c r="D12" s="400" t="s">
        <v>135</v>
      </c>
      <c r="E12" s="401">
        <f>VLOOKUP(E8,$B$10:$C$33,2,FALSE)</f>
        <v>1.3073999999999999</v>
      </c>
      <c r="F12" s="373" t="s">
        <v>136</v>
      </c>
      <c r="H12" s="379"/>
    </row>
    <row r="13" spans="2:8" ht="22.5" thickBot="1">
      <c r="B13" s="393">
        <v>5000000</v>
      </c>
      <c r="C13" s="399">
        <v>1.3003</v>
      </c>
      <c r="D13" s="400" t="s">
        <v>137</v>
      </c>
      <c r="E13" s="401">
        <f>VLOOKUP(E10,$B$10:$C$33,2,FALSE)</f>
        <v>1.3049999999999999</v>
      </c>
      <c r="F13" s="373" t="s">
        <v>138</v>
      </c>
      <c r="H13" s="379"/>
    </row>
    <row r="14" spans="2:8" ht="23.25" thickTop="1" thickBot="1">
      <c r="B14" s="393">
        <v>10000000</v>
      </c>
      <c r="C14" s="399">
        <v>1.2943</v>
      </c>
      <c r="D14" s="391" t="s">
        <v>122</v>
      </c>
      <c r="E14" s="402">
        <f>ROUND(E12-(((E12-E13)*(E9-E8))/(E10-E8)),4)</f>
        <v>1.3098000000000001</v>
      </c>
      <c r="F14" s="403" t="s">
        <v>139</v>
      </c>
      <c r="H14" s="379"/>
    </row>
    <row r="15" spans="2:8" ht="22.5" thickTop="1">
      <c r="B15" s="393">
        <v>15000000</v>
      </c>
      <c r="C15" s="399">
        <v>1.2594000000000001</v>
      </c>
      <c r="D15" s="400" t="s">
        <v>140</v>
      </c>
      <c r="E15" s="404">
        <f>E9*E14</f>
        <v>0</v>
      </c>
      <c r="F15" s="403"/>
      <c r="H15" s="379"/>
    </row>
    <row r="16" spans="2:8">
      <c r="B16" s="393">
        <v>20000000</v>
      </c>
      <c r="C16" s="399">
        <v>1.2518</v>
      </c>
      <c r="H16" s="379"/>
    </row>
    <row r="17" spans="2:8">
      <c r="B17" s="393">
        <v>25000000</v>
      </c>
      <c r="C17" s="399">
        <v>1.2248000000000001</v>
      </c>
      <c r="D17" s="1123" t="s">
        <v>1329</v>
      </c>
      <c r="E17" s="1124"/>
      <c r="F17" s="1124"/>
      <c r="G17" s="1124"/>
      <c r="H17" s="1125"/>
    </row>
    <row r="18" spans="2:8" ht="22.5" thickBot="1">
      <c r="B18" s="393">
        <v>30000000</v>
      </c>
      <c r="C18" s="399">
        <v>1.2163999999999999</v>
      </c>
      <c r="D18" s="405"/>
      <c r="E18" s="405"/>
      <c r="F18" s="405"/>
      <c r="G18" s="405"/>
      <c r="H18" s="406"/>
    </row>
    <row r="19" spans="2:8">
      <c r="B19" s="393">
        <v>40000000</v>
      </c>
      <c r="C19" s="399">
        <v>1.2161</v>
      </c>
    </row>
    <row r="20" spans="2:8">
      <c r="B20" s="393">
        <v>50000000</v>
      </c>
      <c r="C20" s="399">
        <v>1.2159</v>
      </c>
      <c r="E20" s="388" t="s">
        <v>24</v>
      </c>
    </row>
    <row r="21" spans="2:8">
      <c r="B21" s="393">
        <v>60000000</v>
      </c>
      <c r="C21" s="399">
        <v>1.2060999999999999</v>
      </c>
      <c r="E21" s="373" t="s">
        <v>24</v>
      </c>
    </row>
    <row r="22" spans="2:8">
      <c r="B22" s="393">
        <v>70000000</v>
      </c>
      <c r="C22" s="399">
        <v>1.2050000000000001</v>
      </c>
      <c r="E22" s="373" t="s">
        <v>24</v>
      </c>
    </row>
    <row r="23" spans="2:8">
      <c r="B23" s="393">
        <v>80000000</v>
      </c>
      <c r="C23" s="399">
        <v>1.2050000000000001</v>
      </c>
      <c r="D23" s="407"/>
      <c r="E23" s="408" t="s">
        <v>24</v>
      </c>
      <c r="F23" s="403"/>
    </row>
    <row r="24" spans="2:8">
      <c r="B24" s="393">
        <v>90000000</v>
      </c>
      <c r="C24" s="399">
        <v>1.2049000000000001</v>
      </c>
      <c r="E24" s="373" t="s">
        <v>24</v>
      </c>
    </row>
    <row r="25" spans="2:8">
      <c r="B25" s="393">
        <v>100000000</v>
      </c>
      <c r="C25" s="399">
        <v>1.2049000000000001</v>
      </c>
      <c r="G25" s="403"/>
    </row>
    <row r="26" spans="2:8">
      <c r="B26" s="393">
        <v>150000000</v>
      </c>
      <c r="C26" s="399">
        <v>1.2022999999999999</v>
      </c>
    </row>
    <row r="27" spans="2:8">
      <c r="B27" s="393">
        <v>200000000</v>
      </c>
      <c r="C27" s="399">
        <v>1.2022999999999999</v>
      </c>
      <c r="G27" s="408" t="s">
        <v>24</v>
      </c>
    </row>
    <row r="28" spans="2:8">
      <c r="B28" s="393">
        <v>250000000</v>
      </c>
      <c r="C28" s="399">
        <v>1.2013</v>
      </c>
    </row>
    <row r="29" spans="2:8">
      <c r="B29" s="393">
        <v>300000000</v>
      </c>
      <c r="C29" s="399">
        <v>1.1951000000000001</v>
      </c>
      <c r="G29" s="403"/>
    </row>
    <row r="30" spans="2:8">
      <c r="B30" s="393">
        <v>350000000</v>
      </c>
      <c r="C30" s="399">
        <v>1.1866000000000001</v>
      </c>
    </row>
    <row r="31" spans="2:8">
      <c r="B31" s="393">
        <v>400000000</v>
      </c>
      <c r="C31" s="399">
        <v>1.1858</v>
      </c>
      <c r="G31" s="403"/>
    </row>
    <row r="32" spans="2:8">
      <c r="B32" s="393">
        <v>500000000</v>
      </c>
      <c r="C32" s="399">
        <v>1.1853</v>
      </c>
    </row>
    <row r="33" spans="2:7">
      <c r="B33" s="409">
        <v>500000001</v>
      </c>
      <c r="C33" s="399">
        <v>1.1788000000000001</v>
      </c>
      <c r="G33" s="403"/>
    </row>
  </sheetData>
  <mergeCells count="6">
    <mergeCell ref="D17:H17"/>
    <mergeCell ref="B1:C1"/>
    <mergeCell ref="B2:C2"/>
    <mergeCell ref="D2:H2"/>
    <mergeCell ref="D4:F4"/>
    <mergeCell ref="E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ใบสรุปราคา</vt:lpstr>
      <vt:lpstr>สรุปส่วนงาน</vt:lpstr>
      <vt:lpstr>BOQ</vt:lpstr>
      <vt:lpstr>Factor f</vt:lpstr>
      <vt:lpstr>F อาคาร</vt:lpstr>
      <vt:lpstr>BOQ!Print_Area</vt:lpstr>
      <vt:lpstr>ใบสรุปราคา!Print_Area</vt:lpstr>
      <vt:lpstr>BOQ!Print_Titles</vt:lpstr>
      <vt:lpstr>สรุปส่วนงาน!Print_Titles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dumnern</dc:creator>
  <cp:lastModifiedBy>_</cp:lastModifiedBy>
  <cp:lastPrinted>2023-07-03T09:22:37Z</cp:lastPrinted>
  <dcterms:created xsi:type="dcterms:W3CDTF">2002-03-10T15:35:13Z</dcterms:created>
  <dcterms:modified xsi:type="dcterms:W3CDTF">2023-07-14T15:10:09Z</dcterms:modified>
</cp:coreProperties>
</file>